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1. Enero\Estados Financieros Enero 2025\Portal\"/>
    </mc:Choice>
  </mc:AlternateContent>
  <xr:revisionPtr revIDLastSave="0" documentId="13_ncr:1_{4186D3DA-FE6B-4864-AFD6-17F1803A4123}" xr6:coauthVersionLast="47" xr6:coauthVersionMax="47" xr10:uidLastSave="{00000000-0000-0000-0000-000000000000}"/>
  <bookViews>
    <workbookView xWindow="28680" yWindow="-120" windowWidth="29040" windowHeight="15720" xr2:uid="{E72146BF-23BE-4340-94D1-97D3478D1D8D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'ESF - Situación Financiera'!$C$5:$H$5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Financiera'!$C$1:$H$53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Financiera'!$2:$5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28" i="1"/>
  <c r="J28" i="1" s="1"/>
  <c r="L28" i="1"/>
  <c r="I27" i="1"/>
  <c r="I26" i="1"/>
  <c r="I25" i="1"/>
  <c r="I19" i="1"/>
  <c r="I18" i="1"/>
  <c r="J18" i="1" s="1"/>
  <c r="L18" i="1"/>
  <c r="I17" i="1"/>
  <c r="L17" i="1"/>
  <c r="I15" i="1"/>
  <c r="L15" i="1"/>
  <c r="I14" i="1"/>
  <c r="J14" i="1" s="1"/>
  <c r="I13" i="1"/>
  <c r="I9" i="1"/>
  <c r="L9" i="1"/>
  <c r="I8" i="1"/>
  <c r="G39" i="1"/>
  <c r="G38" i="1"/>
  <c r="G37" i="1"/>
  <c r="K32" i="1"/>
  <c r="L32" i="1"/>
  <c r="G32" i="1"/>
  <c r="J32" i="1"/>
  <c r="L31" i="1"/>
  <c r="K31" i="1"/>
  <c r="J31" i="1"/>
  <c r="G31" i="1"/>
  <c r="K28" i="1"/>
  <c r="G28" i="1"/>
  <c r="K27" i="1"/>
  <c r="G27" i="1"/>
  <c r="J27" i="1"/>
  <c r="K26" i="1"/>
  <c r="L26" i="1"/>
  <c r="G26" i="1"/>
  <c r="J26" i="1"/>
  <c r="K25" i="1"/>
  <c r="J25" i="1"/>
  <c r="G25" i="1"/>
  <c r="K19" i="1"/>
  <c r="J19" i="1"/>
  <c r="K18" i="1"/>
  <c r="G18" i="1"/>
  <c r="K17" i="1"/>
  <c r="G17" i="1"/>
  <c r="J17" i="1"/>
  <c r="L16" i="1"/>
  <c r="K15" i="1"/>
  <c r="J15" i="1"/>
  <c r="G15" i="1"/>
  <c r="K14" i="1"/>
  <c r="L14" i="1"/>
  <c r="K13" i="1"/>
  <c r="G13" i="1"/>
  <c r="K9" i="1"/>
  <c r="G9" i="1"/>
  <c r="J9" i="1"/>
  <c r="K8" i="1"/>
  <c r="J8" i="1"/>
  <c r="L8" i="1"/>
  <c r="G8" i="1"/>
  <c r="L25" i="1" l="1"/>
  <c r="L27" i="1"/>
  <c r="L10" i="1"/>
  <c r="L13" i="1"/>
  <c r="J13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<sst xmlns="http://schemas.openxmlformats.org/spreadsheetml/2006/main" count="46" uniqueCount="44">
  <si>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</si>
  <si>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</si>
  <si>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31 de Enero de 2025 y 2024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</si>
  <si>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</si>
  <si>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</si>
  <si>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</si>
  <si>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</si>
  <si>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</si>
  <si>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</si>
  <si>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 xml:space="preserve">Efectivo y equivalentes de efectivo </t>
  </si>
  <si>
    <t xml:space="preserve">Pagos Anticipados  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</si>
  <si>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</si>
  <si>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</si>
  <si>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</si>
  <si>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</si>
  <si>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</si>
  <si>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 xml:space="preserve">Documentos por cobrar </t>
  </si>
  <si>
    <t>Inversiones a largo plazo</t>
  </si>
  <si>
    <t xml:space="preserve">Propiedad, Planta, equipos neto </t>
  </si>
  <si>
    <t xml:space="preserve">Activos intangibles 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</si>
  <si>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</si>
  <si>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</si>
  <si>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</si>
  <si>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</si>
  <si>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</si>
  <si>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</si>
  <si>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</si>
  <si>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</si>
  <si>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</si>
  <si>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</si>
  <si>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>Total pasivos corrientes</t>
  </si>
  <si>
    <t>Pasivos no corrientes</t>
  </si>
  <si>
    <t xml:space="preserve">Préstamos a largo plazo </t>
  </si>
  <si>
    <t xml:space="preserve">Otros pasivos no corrientes 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</si>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</sst>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B6E4D-2FF0-488A-B0D6-C6E4B1595D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1484314</xdr:colOff>
      <xdr:row>42</xdr:row>
      <xdr:rowOff>111126</xdr:rowOff>
    </xdr:from>
    <xdr:to>
      <xdr:col>7</xdr:col>
      <xdr:colOff>174626</xdr:colOff>
      <xdr:row>48</xdr:row>
      <xdr:rowOff>174626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6486B6-829E-4292-BCE9-DE688DEA93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064" y="7381876"/>
          <a:ext cx="2889250" cy="1206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1.%20Enero\Estados%20Financieros%20Enero%202025\Estados%20Financieros%20Enero%202025%20Definitivo.xlsx" TargetMode="External"/><Relationship Id="rId1" Type="http://schemas.openxmlformats.org/officeDocument/2006/relationships/externalLinkPath" Target="/DGA/2025/1.%20Enero/Estados%20Financieros%20Enero%202025/Estados%20Financieros%20Enero%202025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/DGA/2024/6.%20Junio/Estados%20Financieros/SISACNOC/Estado%20de%20Rendimiento%20Financiero%20al%2030%20de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1"/>
      <sheetName val="Balanza 202401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1792410645.03</v>
          </cell>
          <cell r="J41">
            <v>1.1000000000000001</v>
          </cell>
        </row>
        <row r="42">
          <cell r="I42">
            <v>7556556.79</v>
          </cell>
          <cell r="J42">
            <v>1.1000000000000001</v>
          </cell>
        </row>
        <row r="43">
          <cell r="I43">
            <v>37317057.609999999</v>
          </cell>
          <cell r="J43">
            <v>1.1000000000000001</v>
          </cell>
        </row>
        <row r="44">
          <cell r="I44">
            <v>41828270.270000003</v>
          </cell>
          <cell r="J44">
            <v>1.1000000000000001</v>
          </cell>
        </row>
        <row r="45">
          <cell r="I45">
            <v>1252498.55</v>
          </cell>
          <cell r="J45">
            <v>1.1000000000000001</v>
          </cell>
        </row>
        <row r="46">
          <cell r="I46">
            <v>30144612.379999999</v>
          </cell>
          <cell r="J46">
            <v>1.1000000000000001</v>
          </cell>
        </row>
        <row r="47">
          <cell r="I47">
            <v>1522155718.79</v>
          </cell>
          <cell r="J47">
            <v>1.1000000000000001</v>
          </cell>
        </row>
        <row r="48">
          <cell r="I48">
            <v>238630.83</v>
          </cell>
          <cell r="J48">
            <v>1.1000000000000001</v>
          </cell>
        </row>
        <row r="49">
          <cell r="I49">
            <v>58326572.280000001</v>
          </cell>
          <cell r="J49">
            <v>1.1000000000000001</v>
          </cell>
        </row>
        <row r="50">
          <cell r="I50">
            <v>3234671778.8800001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17856676.59</v>
          </cell>
          <cell r="J52">
            <v>1.1000000000000001</v>
          </cell>
        </row>
        <row r="53">
          <cell r="I53">
            <v>131510104.98999999</v>
          </cell>
          <cell r="J53">
            <v>1.1000000000000001</v>
          </cell>
        </row>
        <row r="54">
          <cell r="I54">
            <v>53274524.729999997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19853.689999999999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25329812.120000001</v>
          </cell>
          <cell r="J62">
            <v>1.2</v>
          </cell>
        </row>
        <row r="63">
          <cell r="I63">
            <v>20115154.059999999</v>
          </cell>
          <cell r="J63">
            <v>1.2</v>
          </cell>
        </row>
        <row r="64">
          <cell r="I64">
            <v>4485383.3099999996</v>
          </cell>
          <cell r="J64">
            <v>1.2</v>
          </cell>
        </row>
        <row r="65">
          <cell r="I65">
            <v>58348976.969999999</v>
          </cell>
          <cell r="J65">
            <v>1.2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872657732.16999996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474902184.25</v>
          </cell>
          <cell r="J76">
            <v>1.9</v>
          </cell>
        </row>
        <row r="77">
          <cell r="I77">
            <v>23621214.280000001</v>
          </cell>
          <cell r="J77">
            <v>1.9</v>
          </cell>
        </row>
        <row r="78">
          <cell r="I78">
            <v>302721421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-332631126.75</v>
          </cell>
          <cell r="J83">
            <v>1.9</v>
          </cell>
        </row>
        <row r="84">
          <cell r="I84">
            <v>-96729373.739999995</v>
          </cell>
          <cell r="J84">
            <v>1.9</v>
          </cell>
        </row>
        <row r="85">
          <cell r="I85">
            <v>-3194.38</v>
          </cell>
          <cell r="J85">
            <v>1.9</v>
          </cell>
        </row>
        <row r="86">
          <cell r="I86">
            <v>-356302028.26999998</v>
          </cell>
          <cell r="J86">
            <v>1.9</v>
          </cell>
        </row>
        <row r="87">
          <cell r="I87">
            <v>-723348172.24000001</v>
          </cell>
          <cell r="J87">
            <v>1.9</v>
          </cell>
        </row>
        <row r="88">
          <cell r="I88">
            <v>-2166663.7000000002</v>
          </cell>
          <cell r="J88">
            <v>1.9</v>
          </cell>
        </row>
        <row r="89">
          <cell r="I89">
            <v>-1750770.41</v>
          </cell>
          <cell r="J89">
            <v>1.9</v>
          </cell>
        </row>
        <row r="90">
          <cell r="I90">
            <v>-334368008.62</v>
          </cell>
          <cell r="J90">
            <v>1.9</v>
          </cell>
        </row>
        <row r="91">
          <cell r="I91">
            <v>-15017767.560000001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1.2</v>
          </cell>
        </row>
        <row r="94">
          <cell r="I94">
            <v>0</v>
          </cell>
          <cell r="J94">
            <v>1.2</v>
          </cell>
        </row>
        <row r="95">
          <cell r="I95">
            <v>0</v>
          </cell>
          <cell r="J95">
            <v>1.2</v>
          </cell>
        </row>
        <row r="96">
          <cell r="I96">
            <v>0</v>
          </cell>
          <cell r="J96">
            <v>1.2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-90784868.769999996</v>
          </cell>
          <cell r="J99">
            <v>2.4</v>
          </cell>
        </row>
        <row r="100">
          <cell r="I100">
            <v>81532638.450000003</v>
          </cell>
          <cell r="J100">
            <v>2.4</v>
          </cell>
        </row>
        <row r="101">
          <cell r="I101">
            <v>-7622102.1399999997</v>
          </cell>
          <cell r="J101">
            <v>2.1</v>
          </cell>
        </row>
        <row r="102">
          <cell r="I102">
            <v>-3519878.14</v>
          </cell>
          <cell r="J102">
            <v>2.1</v>
          </cell>
        </row>
        <row r="103">
          <cell r="I103">
            <v>24173.74</v>
          </cell>
          <cell r="J103">
            <v>2.4</v>
          </cell>
        </row>
        <row r="104">
          <cell r="I104">
            <v>-1090812.08</v>
          </cell>
          <cell r="J104">
            <v>2.4</v>
          </cell>
        </row>
        <row r="105">
          <cell r="I105">
            <v>-53192700.090000004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-1085909.25</v>
          </cell>
          <cell r="J107">
            <v>2.1</v>
          </cell>
        </row>
        <row r="108">
          <cell r="I108">
            <v>-4310571.74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-185251.17</v>
          </cell>
          <cell r="J110">
            <v>2.1</v>
          </cell>
        </row>
        <row r="111">
          <cell r="I111">
            <v>-92366.97</v>
          </cell>
          <cell r="J111">
            <v>2.1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-3612675.28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-7301944</v>
          </cell>
          <cell r="J115">
            <v>2.2000000000000002</v>
          </cell>
        </row>
        <row r="116">
          <cell r="I116">
            <v>-2937.41</v>
          </cell>
          <cell r="J116">
            <v>2.2000000000000002</v>
          </cell>
        </row>
        <row r="117">
          <cell r="I117">
            <v>-3849715.08</v>
          </cell>
          <cell r="J117">
            <v>2.2000000000000002</v>
          </cell>
        </row>
        <row r="118">
          <cell r="I118">
            <v>-6106822.2599999998</v>
          </cell>
          <cell r="J118">
            <v>2.2000000000000002</v>
          </cell>
        </row>
        <row r="119">
          <cell r="I119">
            <v>-18554.86</v>
          </cell>
          <cell r="J119">
            <v>2.4</v>
          </cell>
        </row>
        <row r="120">
          <cell r="I120">
            <v>-164.88</v>
          </cell>
          <cell r="J120">
            <v>2.4</v>
          </cell>
        </row>
        <row r="121">
          <cell r="I121">
            <v>-5671697.3200000003</v>
          </cell>
          <cell r="J121">
            <v>2.4</v>
          </cell>
        </row>
        <row r="122">
          <cell r="I122">
            <v>-4470963.2300000004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-7243274.3799999999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-355203381.41000003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-17609130</v>
          </cell>
          <cell r="J130">
            <v>2.6</v>
          </cell>
        </row>
        <row r="131">
          <cell r="I131">
            <v>-247547.23</v>
          </cell>
          <cell r="J131">
            <v>2.6</v>
          </cell>
        </row>
        <row r="132">
          <cell r="I132">
            <v>-128186186.48999999</v>
          </cell>
          <cell r="J132">
            <v>2.6</v>
          </cell>
        </row>
        <row r="133">
          <cell r="I133">
            <v>-3323917.87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-34253885.840000004</v>
          </cell>
          <cell r="J138">
            <v>2.2999999999999998</v>
          </cell>
        </row>
        <row r="139">
          <cell r="I139">
            <v>-75569105.219999999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-6242008144.0200005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-4392650</v>
          </cell>
          <cell r="J143">
            <v>4.2</v>
          </cell>
        </row>
        <row r="144">
          <cell r="I144">
            <v>-23449461.170000002</v>
          </cell>
          <cell r="J144">
            <v>4.4000000000000004</v>
          </cell>
        </row>
        <row r="145">
          <cell r="I145">
            <v>-1901405.17</v>
          </cell>
          <cell r="J145">
            <v>4.4000000000000004</v>
          </cell>
        </row>
        <row r="146">
          <cell r="I146">
            <v>-395476352.63999999</v>
          </cell>
          <cell r="J146">
            <v>4.0999999999999996</v>
          </cell>
        </row>
        <row r="147">
          <cell r="I147">
            <v>-719597.61</v>
          </cell>
          <cell r="J147">
            <v>4.4000000000000004</v>
          </cell>
        </row>
        <row r="148">
          <cell r="I148">
            <v>-6625680.71</v>
          </cell>
          <cell r="J148">
            <v>4.2</v>
          </cell>
        </row>
        <row r="149">
          <cell r="I149">
            <v>-2653950</v>
          </cell>
          <cell r="J149">
            <v>4.2</v>
          </cell>
        </row>
        <row r="150">
          <cell r="I150">
            <v>-5156960</v>
          </cell>
          <cell r="J150">
            <v>4.2</v>
          </cell>
        </row>
        <row r="151">
          <cell r="I151">
            <v>-136890</v>
          </cell>
          <cell r="J151">
            <v>4.2</v>
          </cell>
        </row>
        <row r="152">
          <cell r="I152">
            <v>-163608</v>
          </cell>
          <cell r="J152">
            <v>4.2</v>
          </cell>
        </row>
        <row r="153">
          <cell r="I153">
            <v>-1171606.2</v>
          </cell>
          <cell r="J153">
            <v>4.2</v>
          </cell>
        </row>
        <row r="154">
          <cell r="I154">
            <v>-50747240.619999997</v>
          </cell>
          <cell r="J154">
            <v>4.0999999999999996</v>
          </cell>
        </row>
        <row r="155">
          <cell r="I155">
            <v>-2069600</v>
          </cell>
          <cell r="J155">
            <v>4.2</v>
          </cell>
        </row>
        <row r="156">
          <cell r="I156">
            <v>-2731251</v>
          </cell>
          <cell r="J156">
            <v>4.2</v>
          </cell>
        </row>
        <row r="157">
          <cell r="I157">
            <v>-71731</v>
          </cell>
          <cell r="J157">
            <v>4.2</v>
          </cell>
        </row>
        <row r="158">
          <cell r="I158">
            <v>-5125350</v>
          </cell>
          <cell r="J158">
            <v>4.2</v>
          </cell>
        </row>
        <row r="159">
          <cell r="I159">
            <v>-10410185.300000001</v>
          </cell>
          <cell r="J159">
            <v>4.2</v>
          </cell>
        </row>
        <row r="160">
          <cell r="I160">
            <v>-1858</v>
          </cell>
          <cell r="J160">
            <v>4.2</v>
          </cell>
        </row>
        <row r="161">
          <cell r="I161">
            <v>-535772.85</v>
          </cell>
          <cell r="J161">
            <v>4.2</v>
          </cell>
        </row>
        <row r="162">
          <cell r="I162">
            <v>-121880.12</v>
          </cell>
          <cell r="J162">
            <v>4.4000000000000004</v>
          </cell>
        </row>
        <row r="163">
          <cell r="I163">
            <v>-5000000</v>
          </cell>
          <cell r="J163">
            <v>4.4000000000000004</v>
          </cell>
        </row>
        <row r="164">
          <cell r="I164">
            <v>-344400</v>
          </cell>
          <cell r="J164">
            <v>4.2</v>
          </cell>
        </row>
        <row r="165">
          <cell r="I165">
            <v>-5304662.8</v>
          </cell>
          <cell r="J165">
            <v>4.2</v>
          </cell>
        </row>
        <row r="166">
          <cell r="I166">
            <v>-1896300</v>
          </cell>
          <cell r="J166">
            <v>4.2</v>
          </cell>
        </row>
        <row r="167">
          <cell r="I167">
            <v>-40000</v>
          </cell>
          <cell r="J167">
            <v>4.2</v>
          </cell>
        </row>
        <row r="168">
          <cell r="I168">
            <v>-26000</v>
          </cell>
          <cell r="J168">
            <v>4.2</v>
          </cell>
        </row>
        <row r="169">
          <cell r="I169">
            <v>-7200</v>
          </cell>
          <cell r="J169">
            <v>4.2</v>
          </cell>
        </row>
        <row r="170">
          <cell r="I170">
            <v>6102395.9000000004</v>
          </cell>
          <cell r="J170">
            <v>4.2</v>
          </cell>
        </row>
        <row r="171">
          <cell r="I171">
            <v>-7296724.7800000003</v>
          </cell>
          <cell r="J171">
            <v>4.4000000000000004</v>
          </cell>
        </row>
        <row r="172">
          <cell r="I172">
            <v>-269601459.45999998</v>
          </cell>
          <cell r="J172">
            <v>4.3</v>
          </cell>
        </row>
        <row r="173">
          <cell r="I173">
            <v>-1550567.78</v>
          </cell>
          <cell r="J173" t="str">
            <v>*</v>
          </cell>
        </row>
        <row r="174">
          <cell r="I174">
            <v>1889320</v>
          </cell>
          <cell r="J174">
            <v>5.0999999999999996</v>
          </cell>
        </row>
        <row r="175">
          <cell r="I175">
            <v>165794475.86000001</v>
          </cell>
          <cell r="J175">
            <v>5.0999999999999996</v>
          </cell>
        </row>
        <row r="176">
          <cell r="I176">
            <v>39842351.600000001</v>
          </cell>
          <cell r="J176">
            <v>5.0999999999999996</v>
          </cell>
        </row>
        <row r="177">
          <cell r="I177">
            <v>3063704.01</v>
          </cell>
          <cell r="J177">
            <v>5.0999999999999996</v>
          </cell>
        </row>
        <row r="178">
          <cell r="I178">
            <v>10171404.33</v>
          </cell>
          <cell r="J178">
            <v>5.0999999999999996</v>
          </cell>
        </row>
        <row r="179">
          <cell r="I179">
            <v>17126942.920000002</v>
          </cell>
          <cell r="J179">
            <v>5.0999999999999996</v>
          </cell>
        </row>
        <row r="180">
          <cell r="I180">
            <v>0</v>
          </cell>
          <cell r="J180">
            <v>5.0999999999999996</v>
          </cell>
        </row>
        <row r="181">
          <cell r="I181">
            <v>17176955.940000001</v>
          </cell>
          <cell r="J181">
            <v>5.0999999999999996</v>
          </cell>
        </row>
        <row r="182">
          <cell r="I182">
            <v>9244009</v>
          </cell>
          <cell r="J182">
            <v>5.0999999999999996</v>
          </cell>
        </row>
        <row r="183">
          <cell r="I183">
            <v>1215500</v>
          </cell>
          <cell r="J183">
            <v>5.0999999999999996</v>
          </cell>
        </row>
        <row r="184">
          <cell r="I184">
            <v>17126942.920000002</v>
          </cell>
          <cell r="J184">
            <v>5.0999999999999996</v>
          </cell>
        </row>
        <row r="185">
          <cell r="I185">
            <v>9044648.9399999995</v>
          </cell>
          <cell r="J185">
            <v>5.0999999999999996</v>
          </cell>
        </row>
        <row r="186">
          <cell r="I186">
            <v>3350910.36</v>
          </cell>
          <cell r="J186">
            <v>5.0999999999999996</v>
          </cell>
        </row>
        <row r="187">
          <cell r="I187">
            <v>14416531.76</v>
          </cell>
          <cell r="J187">
            <v>5.0999999999999996</v>
          </cell>
        </row>
        <row r="188">
          <cell r="I188">
            <v>14730913.66</v>
          </cell>
          <cell r="J188">
            <v>5.0999999999999996</v>
          </cell>
        </row>
        <row r="189">
          <cell r="I189">
            <v>2168411.5499999998</v>
          </cell>
          <cell r="J189">
            <v>5.0999999999999996</v>
          </cell>
        </row>
        <row r="190">
          <cell r="I190">
            <v>0</v>
          </cell>
          <cell r="J190">
            <v>5.0999999999999996</v>
          </cell>
        </row>
        <row r="191">
          <cell r="I191">
            <v>5372490.1200000001</v>
          </cell>
          <cell r="J191">
            <v>5.3</v>
          </cell>
        </row>
        <row r="192">
          <cell r="I192">
            <v>6935209.4699999997</v>
          </cell>
          <cell r="J192">
            <v>5.3</v>
          </cell>
        </row>
        <row r="193">
          <cell r="I193">
            <v>6268873.8499999996</v>
          </cell>
          <cell r="J193">
            <v>5.3</v>
          </cell>
        </row>
        <row r="194">
          <cell r="I194">
            <v>24014</v>
          </cell>
          <cell r="J194">
            <v>5.3</v>
          </cell>
        </row>
        <row r="195">
          <cell r="I195">
            <v>43779</v>
          </cell>
          <cell r="J195">
            <v>5.3</v>
          </cell>
        </row>
        <row r="196">
          <cell r="I196">
            <v>23500</v>
          </cell>
          <cell r="J196">
            <v>5.3</v>
          </cell>
        </row>
        <row r="197">
          <cell r="I197">
            <v>369248</v>
          </cell>
          <cell r="J197">
            <v>5.3</v>
          </cell>
        </row>
        <row r="198">
          <cell r="I198">
            <v>125000</v>
          </cell>
          <cell r="J198">
            <v>5.0999999999999996</v>
          </cell>
        </row>
        <row r="199">
          <cell r="I199">
            <v>13449236.550000001</v>
          </cell>
          <cell r="J199">
            <v>5.0999999999999996</v>
          </cell>
        </row>
        <row r="200">
          <cell r="I200">
            <v>876225.75</v>
          </cell>
          <cell r="J200">
            <v>5.0999999999999996</v>
          </cell>
        </row>
        <row r="201">
          <cell r="I201">
            <v>2800</v>
          </cell>
          <cell r="J201">
            <v>5.5</v>
          </cell>
        </row>
        <row r="202">
          <cell r="I202">
            <v>254306.52</v>
          </cell>
          <cell r="J202">
            <v>5.5</v>
          </cell>
        </row>
        <row r="203">
          <cell r="I203">
            <v>591412.79</v>
          </cell>
          <cell r="J203">
            <v>5.5</v>
          </cell>
        </row>
        <row r="204">
          <cell r="I204">
            <v>60</v>
          </cell>
          <cell r="J204">
            <v>5.5</v>
          </cell>
        </row>
        <row r="205">
          <cell r="I205">
            <v>551420</v>
          </cell>
          <cell r="J205">
            <v>5.5</v>
          </cell>
        </row>
        <row r="206">
          <cell r="I206">
            <v>478738.83</v>
          </cell>
          <cell r="J206">
            <v>5.5</v>
          </cell>
        </row>
        <row r="207">
          <cell r="I207">
            <v>4311778.26</v>
          </cell>
          <cell r="J207">
            <v>5.5</v>
          </cell>
        </row>
        <row r="208">
          <cell r="I208">
            <v>42752.71</v>
          </cell>
          <cell r="J208">
            <v>5.5</v>
          </cell>
        </row>
        <row r="209">
          <cell r="I209">
            <v>4221635.3600000003</v>
          </cell>
          <cell r="J209">
            <v>5.5</v>
          </cell>
        </row>
        <row r="210">
          <cell r="I210">
            <v>4033911.19</v>
          </cell>
          <cell r="J210">
            <v>5.5</v>
          </cell>
        </row>
        <row r="211">
          <cell r="I211">
            <v>10856175.359999999</v>
          </cell>
          <cell r="J211">
            <v>5.5</v>
          </cell>
        </row>
        <row r="212">
          <cell r="I212">
            <v>1777195.74</v>
          </cell>
          <cell r="J212">
            <v>5.5</v>
          </cell>
        </row>
        <row r="213">
          <cell r="I213">
            <v>904697.05</v>
          </cell>
          <cell r="J213">
            <v>5.5</v>
          </cell>
        </row>
        <row r="214">
          <cell r="I214">
            <v>57477.11</v>
          </cell>
          <cell r="J214">
            <v>5.5</v>
          </cell>
        </row>
        <row r="215">
          <cell r="I215">
            <v>138438.42000000001</v>
          </cell>
          <cell r="J215">
            <v>5.5</v>
          </cell>
        </row>
        <row r="216">
          <cell r="I216">
            <v>5757810</v>
          </cell>
          <cell r="J216">
            <v>5.5</v>
          </cell>
        </row>
        <row r="217">
          <cell r="I217">
            <v>2954089.5</v>
          </cell>
          <cell r="J217">
            <v>5.5</v>
          </cell>
        </row>
        <row r="218">
          <cell r="I218">
            <v>202593.49</v>
          </cell>
          <cell r="J218">
            <v>5.5</v>
          </cell>
        </row>
        <row r="219">
          <cell r="I219">
            <v>6408781.2800000003</v>
          </cell>
          <cell r="J219">
            <v>5.5</v>
          </cell>
        </row>
        <row r="220">
          <cell r="I220">
            <v>953726.77</v>
          </cell>
          <cell r="J220">
            <v>5.5</v>
          </cell>
        </row>
        <row r="221">
          <cell r="I221">
            <v>256910.24</v>
          </cell>
          <cell r="J221">
            <v>5.5</v>
          </cell>
        </row>
        <row r="222">
          <cell r="I222">
            <v>242018</v>
          </cell>
          <cell r="J222">
            <v>5.5</v>
          </cell>
        </row>
        <row r="223">
          <cell r="I223">
            <v>223269.92</v>
          </cell>
          <cell r="J223">
            <v>5.5</v>
          </cell>
        </row>
        <row r="224">
          <cell r="I224">
            <v>8151586.6399999997</v>
          </cell>
          <cell r="J224">
            <v>5.5</v>
          </cell>
        </row>
        <row r="225">
          <cell r="I225">
            <v>573096.5</v>
          </cell>
          <cell r="J225">
            <v>5.5</v>
          </cell>
        </row>
        <row r="226">
          <cell r="I226">
            <v>39995.760000000002</v>
          </cell>
          <cell r="J226">
            <v>5.3</v>
          </cell>
        </row>
        <row r="227">
          <cell r="I227">
            <v>1225</v>
          </cell>
          <cell r="J227">
            <v>5.3</v>
          </cell>
        </row>
        <row r="228">
          <cell r="I228">
            <v>640</v>
          </cell>
          <cell r="J228">
            <v>5.3</v>
          </cell>
        </row>
        <row r="229">
          <cell r="I229">
            <v>332052</v>
          </cell>
          <cell r="J229">
            <v>5.3</v>
          </cell>
        </row>
        <row r="230">
          <cell r="I230">
            <v>1134889.01</v>
          </cell>
          <cell r="J230">
            <v>5.3</v>
          </cell>
        </row>
        <row r="231">
          <cell r="I231">
            <v>63400</v>
          </cell>
          <cell r="J231">
            <v>5.3</v>
          </cell>
        </row>
        <row r="232">
          <cell r="I232">
            <v>136644</v>
          </cell>
          <cell r="J232">
            <v>5.3</v>
          </cell>
        </row>
        <row r="233">
          <cell r="I233">
            <v>46345.919999999998</v>
          </cell>
          <cell r="J233">
            <v>5.3</v>
          </cell>
        </row>
        <row r="234">
          <cell r="I234">
            <v>4068333.18</v>
          </cell>
          <cell r="J234">
            <v>5.3</v>
          </cell>
        </row>
        <row r="235">
          <cell r="I235">
            <v>500</v>
          </cell>
          <cell r="J235">
            <v>5.3</v>
          </cell>
        </row>
        <row r="236">
          <cell r="I236">
            <v>349.99</v>
          </cell>
          <cell r="J236">
            <v>5.3</v>
          </cell>
        </row>
        <row r="237">
          <cell r="I237">
            <v>3240</v>
          </cell>
          <cell r="J237">
            <v>5.3</v>
          </cell>
        </row>
        <row r="238">
          <cell r="I238">
            <v>7389.75</v>
          </cell>
          <cell r="J238">
            <v>5.3</v>
          </cell>
        </row>
        <row r="239">
          <cell r="I239">
            <v>1123.3599999999999</v>
          </cell>
          <cell r="J239">
            <v>5.3</v>
          </cell>
        </row>
        <row r="240">
          <cell r="I240">
            <v>23165.23</v>
          </cell>
          <cell r="J240">
            <v>5.3</v>
          </cell>
        </row>
        <row r="241">
          <cell r="I241">
            <v>2839.99</v>
          </cell>
          <cell r="J241">
            <v>5.3</v>
          </cell>
        </row>
        <row r="242">
          <cell r="I242">
            <v>300</v>
          </cell>
          <cell r="J242">
            <v>5.3</v>
          </cell>
        </row>
        <row r="243">
          <cell r="I243">
            <v>8020.23</v>
          </cell>
          <cell r="J243">
            <v>5.3</v>
          </cell>
        </row>
        <row r="244">
          <cell r="I244">
            <v>150</v>
          </cell>
          <cell r="J244">
            <v>5.3</v>
          </cell>
        </row>
        <row r="245">
          <cell r="I245">
            <v>2000</v>
          </cell>
          <cell r="J245">
            <v>5.3</v>
          </cell>
        </row>
        <row r="246">
          <cell r="I246">
            <v>12276.91</v>
          </cell>
          <cell r="J246">
            <v>5.3</v>
          </cell>
        </row>
        <row r="247">
          <cell r="I247">
            <v>569867.31999999995</v>
          </cell>
          <cell r="J247">
            <v>5.3</v>
          </cell>
        </row>
        <row r="248">
          <cell r="I248">
            <v>6302.64</v>
          </cell>
          <cell r="J248">
            <v>5.3</v>
          </cell>
        </row>
        <row r="249">
          <cell r="I249">
            <v>85550</v>
          </cell>
          <cell r="J249">
            <v>5.3</v>
          </cell>
        </row>
        <row r="250">
          <cell r="I250">
            <v>1370808.54</v>
          </cell>
          <cell r="J250">
            <v>5.3</v>
          </cell>
        </row>
        <row r="251">
          <cell r="I251">
            <v>2141188.54</v>
          </cell>
          <cell r="J251">
            <v>5.3</v>
          </cell>
        </row>
        <row r="252">
          <cell r="I252">
            <v>7895.9</v>
          </cell>
          <cell r="J252">
            <v>5.3</v>
          </cell>
        </row>
        <row r="253">
          <cell r="I253">
            <v>75693.56</v>
          </cell>
          <cell r="J253">
            <v>5.3</v>
          </cell>
        </row>
        <row r="254">
          <cell r="I254">
            <v>3570586.95</v>
          </cell>
          <cell r="J254">
            <v>5.3</v>
          </cell>
        </row>
        <row r="255">
          <cell r="I255">
            <v>3921299.13</v>
          </cell>
          <cell r="J255">
            <v>5.5</v>
          </cell>
        </row>
        <row r="256">
          <cell r="I256">
            <v>2757850.2</v>
          </cell>
          <cell r="J256">
            <v>5.5</v>
          </cell>
        </row>
        <row r="257">
          <cell r="I257">
            <v>2222759</v>
          </cell>
          <cell r="J257">
            <v>5.4</v>
          </cell>
        </row>
        <row r="258">
          <cell r="I258">
            <v>2020698.95</v>
          </cell>
          <cell r="J258">
            <v>5.4</v>
          </cell>
        </row>
        <row r="259">
          <cell r="I259">
            <v>8540238.7799999993</v>
          </cell>
          <cell r="J259">
            <v>5.4</v>
          </cell>
        </row>
        <row r="260">
          <cell r="I260">
            <v>1916112.45</v>
          </cell>
          <cell r="J260">
            <v>5.4</v>
          </cell>
        </row>
        <row r="261">
          <cell r="I261">
            <v>17006.490000000002</v>
          </cell>
          <cell r="J261">
            <v>5.4</v>
          </cell>
        </row>
        <row r="262">
          <cell r="I262">
            <v>134968.74</v>
          </cell>
          <cell r="J262">
            <v>5.4</v>
          </cell>
        </row>
        <row r="263">
          <cell r="I263">
            <v>1032591.56</v>
          </cell>
          <cell r="J263">
            <v>5.4</v>
          </cell>
        </row>
        <row r="264">
          <cell r="I264">
            <v>295.60000000000002</v>
          </cell>
          <cell r="J264">
            <v>5.4</v>
          </cell>
        </row>
        <row r="265">
          <cell r="I265">
            <v>93485.51</v>
          </cell>
          <cell r="J265">
            <v>5.4</v>
          </cell>
        </row>
        <row r="266">
          <cell r="I266">
            <v>1550567.76</v>
          </cell>
          <cell r="J266" t="str">
            <v>*</v>
          </cell>
        </row>
        <row r="267">
          <cell r="I267">
            <v>138000</v>
          </cell>
          <cell r="J267">
            <v>5.2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8384-1EED-441B-90DC-9E3C69BF9D8C}">
  <sheetPr>
    <tabColor theme="9" tint="-0.499984740745262"/>
  </sheetPr>
  <dimension ref="B1:P370"/>
  <sheetViews>
    <sheetView showGridLines="0" tabSelected="1" topLeftCell="A25" zoomScale="120" zoomScaleNormal="120" workbookViewId="0">
      <selection activeCell="Q7" sqref="Q7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6" customWidth="1"/>
    <col min="4" max="4" width="42" style="6" bestFit="1" customWidth="1"/>
    <col min="5" max="5" width="3" style="7" customWidth="1"/>
    <col min="6" max="6" width="16.28515625" style="6" bestFit="1" customWidth="1"/>
    <col min="7" max="7" width="1.7109375" style="6" customWidth="1"/>
    <col min="8" max="8" width="15.5703125" style="6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3.42578125" style="1" bestFit="1" customWidth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2" x14ac:dyDescent="0.25">
      <c r="C1" s="2" t="s">
        <v>0</v>
      </c>
      <c r="D1" s="2"/>
      <c r="E1" s="2"/>
      <c r="F1" s="2"/>
      <c r="G1" s="2"/>
      <c r="H1" s="2"/>
    </row>
    <row r="2" spans="2:12" x14ac:dyDescent="0.25">
      <c r="C2" s="4" t="s">
        <v>1</v>
      </c>
      <c r="D2" s="4"/>
      <c r="E2" s="4"/>
      <c r="F2" s="4"/>
      <c r="G2" s="4"/>
      <c r="H2" s="4"/>
      <c r="J2" s="5"/>
      <c r="K2" s="5"/>
    </row>
    <row r="3" spans="2:12" x14ac:dyDescent="0.25">
      <c r="C3" s="4" t="s">
        <v>2</v>
      </c>
      <c r="D3" s="4"/>
      <c r="E3" s="4"/>
      <c r="F3" s="4"/>
      <c r="G3" s="4"/>
      <c r="H3" s="4"/>
      <c r="J3" s="5"/>
      <c r="K3" s="5"/>
    </row>
    <row r="4" spans="2:12" x14ac:dyDescent="0.25">
      <c r="C4" s="4" t="s">
        <v>3</v>
      </c>
      <c r="D4" s="4"/>
      <c r="E4" s="4"/>
      <c r="F4" s="4"/>
      <c r="G4" s="4"/>
      <c r="H4" s="4"/>
      <c r="J4" s="5"/>
      <c r="K4" s="5"/>
    </row>
    <row r="5" spans="2:12" x14ac:dyDescent="0.25">
      <c r="J5" s="5"/>
      <c r="K5" s="5"/>
    </row>
    <row r="6" spans="2:12" x14ac:dyDescent="0.25">
      <c r="C6" s="8" t="s">
        <v>4</v>
      </c>
      <c r="D6" s="9"/>
      <c r="E6" s="10"/>
      <c r="F6" s="10">
        <v>2025</v>
      </c>
      <c r="G6" s="11"/>
      <c r="H6" s="10">
        <v>2024</v>
      </c>
      <c r="I6" s="10" t="s">
        <v>5</v>
      </c>
      <c r="J6" s="10" t="s">
        <v>6</v>
      </c>
      <c r="K6" s="10" t="s">
        <v>7</v>
      </c>
      <c r="L6" s="10" t="s">
        <v>6</v>
      </c>
    </row>
    <row r="7" spans="2:12" x14ac:dyDescent="0.25">
      <c r="C7" s="8" t="s">
        <v>8</v>
      </c>
      <c r="D7" s="9"/>
      <c r="F7" s="12"/>
      <c r="G7" s="12"/>
      <c r="H7" s="12"/>
      <c r="J7" s="5"/>
      <c r="K7" s="5"/>
    </row>
    <row r="8" spans="2:12" x14ac:dyDescent="0.25">
      <c r="B8" s="1">
        <v>1.1000000000000001</v>
      </c>
      <c r="D8" s="6" t="s">
        <v>9</v>
      </c>
      <c r="F8" s="5">
        <v>6876262526.5599995</v>
      </c>
      <c r="G8" s="5">
        <f>SUMIF('[1]Balanza 202501'!$J$3:$J$267,"1.1",'[1]Balanza 202501'!$I$3:$I$267)</f>
        <v>6876262526.5599995</v>
      </c>
      <c r="H8" s="5">
        <v>4727080379.2399998</v>
      </c>
      <c r="I8" s="5" t="e">
        <f>#REF!</f>
        <v>#REF!</v>
      </c>
      <c r="J8" s="5" t="e">
        <f>F8-I8</f>
        <v>#REF!</v>
      </c>
      <c r="K8" s="5" t="e">
        <f>#REF!</f>
        <v>#REF!</v>
      </c>
      <c r="L8" s="5" t="e">
        <f>H8-K8</f>
        <v>#REF!</v>
      </c>
    </row>
    <row r="9" spans="2:12" customFormat="1" x14ac:dyDescent="0.25">
      <c r="B9">
        <v>1.2</v>
      </c>
      <c r="C9" s="13"/>
      <c r="D9" s="6" t="s">
        <v>10</v>
      </c>
      <c r="E9" s="7"/>
      <c r="F9" s="5">
        <v>344921136.65999997</v>
      </c>
      <c r="G9" s="5">
        <f>SUMIF('[1]Balanza 202501'!$J$3:$J$267,"1.2",'[1]Balanza 202501'!$I$3:$I$267)+1</f>
        <v>344921137.65999997</v>
      </c>
      <c r="H9" s="5">
        <v>49294474.139999993</v>
      </c>
      <c r="I9" s="5" t="e">
        <f>#REF!</f>
        <v>#REF!</v>
      </c>
      <c r="J9" s="5" t="e">
        <f>F9-I9</f>
        <v>#REF!</v>
      </c>
      <c r="K9" s="5" t="e">
        <f>#REF!</f>
        <v>#REF!</v>
      </c>
      <c r="L9" s="5" t="e">
        <f t="shared" ref="L9:L18" si="0">H9-K9</f>
        <v>#REF!</v>
      </c>
    </row>
    <row r="10" spans="2:12" customFormat="1" hidden="1" x14ac:dyDescent="0.25">
      <c r="B10">
        <v>1.3</v>
      </c>
      <c r="C10" s="13"/>
      <c r="D10" s="6" t="s">
        <v>11</v>
      </c>
      <c r="E10" s="7"/>
      <c r="F10" s="5">
        <v>0</v>
      </c>
      <c r="G10" s="14"/>
      <c r="H10" s="5">
        <v>0</v>
      </c>
      <c r="I10" s="5"/>
      <c r="J10" s="5"/>
      <c r="K10" s="5"/>
      <c r="L10" s="5">
        <f t="shared" si="0"/>
        <v>0</v>
      </c>
    </row>
    <row r="11" spans="2:12" x14ac:dyDescent="0.25">
      <c r="C11" s="8" t="s">
        <v>12</v>
      </c>
      <c r="F11" s="15">
        <v>7221183664.2199993</v>
      </c>
      <c r="G11" s="16"/>
      <c r="H11" s="15">
        <v>4776374853.3800001</v>
      </c>
      <c r="I11" s="5"/>
      <c r="J11" s="5"/>
      <c r="K11" s="5"/>
      <c r="L11" s="5"/>
    </row>
    <row r="12" spans="2:12" x14ac:dyDescent="0.25">
      <c r="C12" s="8" t="s">
        <v>13</v>
      </c>
      <c r="F12" s="5"/>
      <c r="G12" s="5"/>
      <c r="H12" s="5"/>
      <c r="I12" s="5"/>
      <c r="J12" s="5"/>
      <c r="K12" s="5"/>
      <c r="L12" s="17"/>
    </row>
    <row r="13" spans="2:12" customFormat="1" x14ac:dyDescent="0.25">
      <c r="B13">
        <v>1.5</v>
      </c>
      <c r="C13" s="13"/>
      <c r="D13" s="6" t="s">
        <v>14</v>
      </c>
      <c r="E13" s="7"/>
      <c r="F13" s="5">
        <v>307093467.45999998</v>
      </c>
      <c r="G13" s="5">
        <f>SUMIF('[1]Balanza 202501'!$J$3:$J$267,"1.5",'[1]Balanza 202501'!$I$3:$I$267)</f>
        <v>307093467.45999998</v>
      </c>
      <c r="H13" s="5">
        <v>307150946.00999999</v>
      </c>
      <c r="I13" s="5" t="e">
        <f>#REF!</f>
        <v>#REF!</v>
      </c>
      <c r="J13" s="5" t="e">
        <f>F13-I13</f>
        <v>#REF!</v>
      </c>
      <c r="K13" s="5" t="e">
        <f>#REF!</f>
        <v>#REF!</v>
      </c>
      <c r="L13" s="5" t="e">
        <f t="shared" si="0"/>
        <v>#REF!</v>
      </c>
    </row>
    <row r="14" spans="2:12" customFormat="1" hidden="1" x14ac:dyDescent="0.25">
      <c r="B14">
        <v>1.6</v>
      </c>
      <c r="C14" s="13"/>
      <c r="D14" s="6" t="s">
        <v>15</v>
      </c>
      <c r="E14" s="7"/>
      <c r="F14" s="5">
        <v>0</v>
      </c>
      <c r="G14" s="14"/>
      <c r="H14" s="5">
        <v>0</v>
      </c>
      <c r="I14" s="5" t="e">
        <f>#REF!</f>
        <v>#REF!</v>
      </c>
      <c r="J14" s="5" t="e">
        <f>F14-I14</f>
        <v>#REF!</v>
      </c>
      <c r="K14" s="5" t="e">
        <f>#REF!</f>
        <v>#REF!</v>
      </c>
      <c r="L14" s="5" t="e">
        <f t="shared" si="0"/>
        <v>#REF!</v>
      </c>
    </row>
    <row r="15" spans="2:12" customFormat="1" x14ac:dyDescent="0.25">
      <c r="B15">
        <v>1.7</v>
      </c>
      <c r="C15" s="13"/>
      <c r="D15" s="6" t="s">
        <v>16</v>
      </c>
      <c r="E15" s="7"/>
      <c r="F15" s="5">
        <v>34609844.009999998</v>
      </c>
      <c r="G15" s="5">
        <f>SUMIF('[1]Balanza 202501'!$J$3:$J$267,"1.7",'[1]Balanza 202501'!$I$3:$I$267)</f>
        <v>34609844.009999998</v>
      </c>
      <c r="H15" s="5">
        <v>34609844.009999998</v>
      </c>
      <c r="I15" s="5" t="e">
        <f>#REF!</f>
        <v>#REF!</v>
      </c>
      <c r="J15" s="5" t="e">
        <f>F15-I15</f>
        <v>#REF!</v>
      </c>
      <c r="K15" s="5" t="e">
        <f>#REF!</f>
        <v>#REF!</v>
      </c>
      <c r="L15" s="5" t="e">
        <f t="shared" si="0"/>
        <v>#REF!</v>
      </c>
    </row>
    <row r="16" spans="2:12" customFormat="1" hidden="1" x14ac:dyDescent="0.25">
      <c r="B16" s="1">
        <v>1.8</v>
      </c>
      <c r="C16" s="13"/>
      <c r="D16" s="6" t="s">
        <v>17</v>
      </c>
      <c r="E16" s="7"/>
      <c r="F16" s="5">
        <v>0</v>
      </c>
      <c r="G16" s="14"/>
      <c r="H16" s="5">
        <v>0</v>
      </c>
      <c r="I16" s="5"/>
      <c r="J16" s="5"/>
      <c r="K16" s="5"/>
      <c r="L16" s="5">
        <f t="shared" si="0"/>
        <v>0</v>
      </c>
    </row>
    <row r="17" spans="2:16" x14ac:dyDescent="0.25">
      <c r="B17" s="1">
        <v>1.9</v>
      </c>
      <c r="D17" s="6" t="s">
        <v>18</v>
      </c>
      <c r="F17" s="5">
        <v>2371519765.1300006</v>
      </c>
      <c r="G17" s="5">
        <f>SUMIF('[1]Balanza 202501'!$J$3:$J$267,"1.9",'[1]Balanza 202501'!$I$3:$I$267)</f>
        <v>2371519765.1300006</v>
      </c>
      <c r="H17" s="5">
        <v>2184258487.2400002</v>
      </c>
      <c r="I17" s="5" t="e">
        <f>#REF!</f>
        <v>#REF!</v>
      </c>
      <c r="J17" s="5" t="e">
        <f>F17-I17</f>
        <v>#REF!</v>
      </c>
      <c r="K17" s="5" t="e">
        <f>#REF!</f>
        <v>#REF!</v>
      </c>
      <c r="L17" s="5" t="e">
        <f t="shared" si="0"/>
        <v>#REF!</v>
      </c>
      <c r="M17" s="17"/>
    </row>
    <row r="18" spans="2:16" x14ac:dyDescent="0.25">
      <c r="B18" s="18">
        <v>1.1100000000000001</v>
      </c>
      <c r="D18" s="6" t="s">
        <v>19</v>
      </c>
      <c r="F18" s="5">
        <v>0</v>
      </c>
      <c r="G18" s="5">
        <f>SUMIF('[1]Balanza 202501'!$J$3:$J$267,"1.11",'[1]Balanza 202501'!$I$3:$I$267)</f>
        <v>0</v>
      </c>
      <c r="H18" s="5">
        <v>247087870.17000002</v>
      </c>
      <c r="I18" s="5" t="e">
        <f>#REF!</f>
        <v>#REF!</v>
      </c>
      <c r="J18" s="5" t="e">
        <f>F18-I18</f>
        <v>#REF!</v>
      </c>
      <c r="K18" s="5" t="e">
        <f>#REF!</f>
        <v>#REF!</v>
      </c>
      <c r="L18" s="5" t="e">
        <f t="shared" si="0"/>
        <v>#REF!</v>
      </c>
    </row>
    <row r="19" spans="2:16" customFormat="1" hidden="1" x14ac:dyDescent="0.25">
      <c r="B19">
        <v>1.1200000000000001</v>
      </c>
      <c r="C19" s="13"/>
      <c r="D19" s="19" t="s">
        <v>20</v>
      </c>
      <c r="E19" s="20"/>
      <c r="F19" s="5">
        <v>0</v>
      </c>
      <c r="G19" s="16"/>
      <c r="H19" s="5">
        <v>0</v>
      </c>
      <c r="I19" s="5" t="e">
        <f>#REF!</f>
        <v>#REF!</v>
      </c>
      <c r="J19" s="5" t="e">
        <f>F19-I19</f>
        <v>#REF!</v>
      </c>
      <c r="K19" s="5" t="e">
        <f>#REF!</f>
        <v>#REF!</v>
      </c>
      <c r="L19" s="5"/>
    </row>
    <row r="20" spans="2:16" x14ac:dyDescent="0.25">
      <c r="C20" s="8" t="s">
        <v>21</v>
      </c>
      <c r="F20" s="15">
        <v>2713223075.6000004</v>
      </c>
      <c r="G20" s="16"/>
      <c r="H20" s="15">
        <v>2773107147.4300003</v>
      </c>
      <c r="I20" s="5"/>
      <c r="J20" s="5"/>
      <c r="K20" s="5"/>
      <c r="L20" s="5"/>
    </row>
    <row r="21" spans="2:16" ht="15.75" thickBot="1" x14ac:dyDescent="0.3">
      <c r="C21" s="8" t="s">
        <v>22</v>
      </c>
      <c r="F21" s="21">
        <v>9934406739.8199997</v>
      </c>
      <c r="G21" s="22"/>
      <c r="H21" s="21">
        <v>7549481999.8100004</v>
      </c>
      <c r="I21" s="5"/>
      <c r="J21" s="5"/>
      <c r="K21" s="5"/>
      <c r="L21" s="5"/>
    </row>
    <row r="22" spans="2:16" ht="15.75" thickTop="1" x14ac:dyDescent="0.25">
      <c r="D22" s="6" t="s">
        <v>23</v>
      </c>
      <c r="F22" s="5"/>
      <c r="G22" s="5"/>
      <c r="H22" s="5"/>
      <c r="I22" s="5"/>
      <c r="J22" s="5"/>
      <c r="K22" s="5"/>
      <c r="L22" s="5"/>
    </row>
    <row r="23" spans="2:16" x14ac:dyDescent="0.25">
      <c r="C23" s="8" t="s">
        <v>24</v>
      </c>
      <c r="F23" s="5"/>
      <c r="G23" s="5"/>
      <c r="H23" s="5"/>
      <c r="I23" s="5"/>
      <c r="J23" s="5"/>
      <c r="K23" s="5"/>
      <c r="L23" s="5"/>
    </row>
    <row r="24" spans="2:16" x14ac:dyDescent="0.25">
      <c r="C24" s="8" t="s">
        <v>25</v>
      </c>
      <c r="F24" s="16"/>
      <c r="G24" s="16"/>
      <c r="H24" s="16"/>
      <c r="I24" s="5"/>
      <c r="J24" s="5"/>
      <c r="K24" s="5"/>
      <c r="L24" s="5"/>
    </row>
    <row r="25" spans="2:16" x14ac:dyDescent="0.25">
      <c r="B25" s="1">
        <v>2.1</v>
      </c>
      <c r="D25" s="6" t="s">
        <v>26</v>
      </c>
      <c r="F25" s="5">
        <v>77252053.879999995</v>
      </c>
      <c r="G25" s="5">
        <f>-SUMIF('[1]Balanza 202501'!$J$3:$J$267,"2.1",'[1]Balanza 202501'!$I$3:$I$267)-1</f>
        <v>77252052.879999995</v>
      </c>
      <c r="H25" s="5">
        <v>101782973.89999999</v>
      </c>
      <c r="I25" s="5" t="e">
        <f>#REF!</f>
        <v>#REF!</v>
      </c>
      <c r="J25" s="5" t="e">
        <f>F25-I25</f>
        <v>#REF!</v>
      </c>
      <c r="K25" s="5" t="e">
        <f>#REF!</f>
        <v>#REF!</v>
      </c>
      <c r="L25" s="5" t="e">
        <f t="shared" ref="L25:L28" si="1">H25-K25</f>
        <v>#REF!</v>
      </c>
      <c r="M25" s="17"/>
    </row>
    <row r="26" spans="2:16" customFormat="1" x14ac:dyDescent="0.25">
      <c r="B26">
        <v>2.2000000000000002</v>
      </c>
      <c r="C26" s="13"/>
      <c r="D26" s="6" t="s">
        <v>27</v>
      </c>
      <c r="E26" s="7"/>
      <c r="F26" s="5">
        <v>25345057.260000002</v>
      </c>
      <c r="G26" s="5">
        <f>-SUMIF('[1]Balanza 202501'!$J$3:$J$267,"2.2",'[1]Balanza 202501'!$I$3:$I$267)+1</f>
        <v>25345058.260000002</v>
      </c>
      <c r="H26" s="5">
        <v>38007633.620000005</v>
      </c>
      <c r="I26" s="5" t="e">
        <f>#REF!</f>
        <v>#REF!</v>
      </c>
      <c r="J26" s="5" t="e">
        <f>F26-I26</f>
        <v>#REF!</v>
      </c>
      <c r="K26" s="5" t="e">
        <f>#REF!</f>
        <v>#REF!</v>
      </c>
      <c r="L26" s="5" t="e">
        <f t="shared" si="1"/>
        <v>#REF!</v>
      </c>
      <c r="M26" s="23"/>
    </row>
    <row r="27" spans="2:16" customFormat="1" x14ac:dyDescent="0.25">
      <c r="B27">
        <v>2.2999999999999998</v>
      </c>
      <c r="C27" s="13"/>
      <c r="D27" s="6" t="s">
        <v>28</v>
      </c>
      <c r="E27" s="7"/>
      <c r="F27" s="5">
        <v>109822991.06</v>
      </c>
      <c r="G27" s="5">
        <f>-SUMIF('[1]Balanza 202501'!$J$3:$J$267,"2.3",'[1]Balanza 202501'!$I$3:$I$267)+1</f>
        <v>109822992.06</v>
      </c>
      <c r="H27" s="5">
        <v>106317215.43000001</v>
      </c>
      <c r="I27" s="5" t="e">
        <f>#REF!</f>
        <v>#REF!</v>
      </c>
      <c r="J27" s="5" t="e">
        <f>F27-I27</f>
        <v>#REF!</v>
      </c>
      <c r="K27" s="5" t="e">
        <f>#REF!</f>
        <v>#REF!</v>
      </c>
      <c r="L27" s="5" t="e">
        <f t="shared" si="1"/>
        <v>#REF!</v>
      </c>
    </row>
    <row r="28" spans="2:16" customFormat="1" x14ac:dyDescent="0.25">
      <c r="B28" s="1">
        <v>2.4</v>
      </c>
      <c r="C28" s="13"/>
      <c r="D28" s="6" t="s">
        <v>29</v>
      </c>
      <c r="E28" s="7"/>
      <c r="F28" s="5">
        <v>16009285.719999993</v>
      </c>
      <c r="G28" s="5">
        <f>-SUMIF('[1]Balanza 202501'!$J$3:$J$267,"2.4",'[1]Balanza 202501'!$I$3:$I$267)+1</f>
        <v>16009286.719999993</v>
      </c>
      <c r="H28" s="5">
        <v>87677687.359999985</v>
      </c>
      <c r="I28" s="5" t="e">
        <f>#REF!</f>
        <v>#REF!</v>
      </c>
      <c r="J28" s="5" t="e">
        <f>F28-I28</f>
        <v>#REF!</v>
      </c>
      <c r="K28" s="5" t="e">
        <f>#REF!</f>
        <v>#REF!</v>
      </c>
      <c r="L28" s="5" t="e">
        <f t="shared" si="1"/>
        <v>#REF!</v>
      </c>
    </row>
    <row r="29" spans="2:16" x14ac:dyDescent="0.25">
      <c r="C29" s="8" t="s">
        <v>30</v>
      </c>
      <c r="F29" s="15">
        <v>228429387.91999999</v>
      </c>
      <c r="G29" s="16"/>
      <c r="H29" s="15">
        <v>333785510.30999994</v>
      </c>
      <c r="I29" s="5"/>
      <c r="J29" s="5"/>
      <c r="K29" s="5"/>
      <c r="L29" s="5"/>
    </row>
    <row r="30" spans="2:16" customFormat="1" x14ac:dyDescent="0.25">
      <c r="C30" s="24" t="s">
        <v>31</v>
      </c>
      <c r="D30" s="13"/>
      <c r="E30" s="7"/>
      <c r="F30" s="25"/>
      <c r="G30" s="25"/>
      <c r="H30" s="25"/>
      <c r="I30" s="5"/>
      <c r="J30" s="5"/>
      <c r="K30" s="5"/>
      <c r="L30" s="5"/>
    </row>
    <row r="31" spans="2:16" customFormat="1" x14ac:dyDescent="0.25">
      <c r="B31">
        <v>2.5</v>
      </c>
      <c r="C31" s="13"/>
      <c r="D31" s="6" t="s">
        <v>32</v>
      </c>
      <c r="E31" s="7"/>
      <c r="F31" s="5">
        <v>355203381.41000003</v>
      </c>
      <c r="G31" s="5">
        <f>-SUMIF('[1]Balanza 202501'!$J$3:$J$267,"2.5",'[1]Balanza 202501'!$I$3:$I$267)</f>
        <v>355203381.41000003</v>
      </c>
      <c r="H31" s="5">
        <v>226550868</v>
      </c>
      <c r="I31" s="5">
        <f>-SUMIF('[1]Balanza 202501'!$J$3:$J$267,"2.5",'[1]Balanza 202501'!$I$3:$I$267)</f>
        <v>355203381.41000003</v>
      </c>
      <c r="J31" s="5">
        <f>-SUMIF('[1]Balanza 202501'!$J$3:$J$267,"2.5",'[1]Balanza 202501'!$I$3:$I$267)</f>
        <v>355203381.41000003</v>
      </c>
      <c r="K31" s="5">
        <f>-SUMIF('[1]Balanza 202501'!$J$3:$J$267,"2.5",'[1]Balanza 202501'!$I$3:$I$267)</f>
        <v>355203381.41000003</v>
      </c>
      <c r="L31" s="5">
        <f>-SUMIF('[1]Balanza 202501'!$J$3:$J$267,"2.5",'[1]Balanza 202501'!$I$3:$I$267)</f>
        <v>355203381.41000003</v>
      </c>
      <c r="M31" s="26"/>
      <c r="P31" s="27"/>
    </row>
    <row r="32" spans="2:16" customFormat="1" x14ac:dyDescent="0.25">
      <c r="B32">
        <v>2.6</v>
      </c>
      <c r="C32" s="13"/>
      <c r="D32" s="6" t="s">
        <v>33</v>
      </c>
      <c r="E32" s="7"/>
      <c r="F32" s="5">
        <v>184466411.90999997</v>
      </c>
      <c r="G32" s="5">
        <f>-SUMIF('[1]Balanza 202501'!$J$3:$J$267,"2.6",'[1]Balanza 202501'!$I$3:$I$267)</f>
        <v>184466411.90999997</v>
      </c>
      <c r="H32" s="5">
        <v>175303453.84999999</v>
      </c>
      <c r="I32" s="5" t="e">
        <f>#REF!</f>
        <v>#REF!</v>
      </c>
      <c r="J32" s="5" t="e">
        <f>F32-I32</f>
        <v>#REF!</v>
      </c>
      <c r="K32" s="5" t="e">
        <f>#REF!</f>
        <v>#REF!</v>
      </c>
      <c r="L32" s="5" t="e">
        <f t="shared" ref="L32" si="2">H32-K32</f>
        <v>#REF!</v>
      </c>
    </row>
    <row r="33" spans="2:16" customFormat="1" x14ac:dyDescent="0.25">
      <c r="C33" s="24" t="s">
        <v>34</v>
      </c>
      <c r="D33" s="13"/>
      <c r="E33" s="7"/>
      <c r="F33" s="28">
        <v>539669793.31999993</v>
      </c>
      <c r="G33" s="29"/>
      <c r="H33" s="28">
        <v>401854321.85000002</v>
      </c>
      <c r="I33" s="5"/>
      <c r="J33" s="5"/>
      <c r="K33" s="5"/>
      <c r="L33" s="5"/>
    </row>
    <row r="34" spans="2:16" x14ac:dyDescent="0.25">
      <c r="C34" s="8" t="s">
        <v>35</v>
      </c>
      <c r="F34" s="15">
        <v>768099181.23999989</v>
      </c>
      <c r="G34" s="22"/>
      <c r="H34" s="15">
        <v>735639832.15999997</v>
      </c>
      <c r="I34" s="5"/>
      <c r="J34" s="5"/>
      <c r="K34" s="5"/>
    </row>
    <row r="35" spans="2:16" x14ac:dyDescent="0.25">
      <c r="C35" s="8"/>
      <c r="F35" s="5"/>
      <c r="G35" s="5"/>
      <c r="H35" s="5" t="s">
        <v>23</v>
      </c>
      <c r="I35" s="5"/>
      <c r="J35" s="5"/>
      <c r="K35" s="5"/>
      <c r="P35" s="30"/>
    </row>
    <row r="36" spans="2:16" x14ac:dyDescent="0.25">
      <c r="C36" s="8" t="s">
        <v>36</v>
      </c>
      <c r="E36" s="11"/>
      <c r="F36" s="5"/>
      <c r="G36" s="5"/>
      <c r="H36" s="5"/>
      <c r="I36" s="5"/>
      <c r="J36" s="5"/>
      <c r="K36" s="5"/>
    </row>
    <row r="37" spans="2:16" customFormat="1" x14ac:dyDescent="0.25">
      <c r="B37">
        <v>3.1</v>
      </c>
      <c r="C37" s="24"/>
      <c r="D37" s="6" t="s">
        <v>37</v>
      </c>
      <c r="E37" s="7"/>
      <c r="F37" s="5">
        <v>2587921627.2199998</v>
      </c>
      <c r="G37" s="5">
        <f>-SUMIF('[1]Balanza 202501'!$J$3:$J$267,"3.1",'[1]Balanza 202501'!$I$3:$I$267)</f>
        <v>2587921627.2199998</v>
      </c>
      <c r="H37" s="5">
        <v>2587921627.2199998</v>
      </c>
      <c r="I37" s="5"/>
      <c r="J37" s="5"/>
      <c r="K37" s="5"/>
      <c r="L37" s="5"/>
    </row>
    <row r="38" spans="2:16" customFormat="1" x14ac:dyDescent="0.25">
      <c r="B38">
        <v>3.2</v>
      </c>
      <c r="C38" s="13"/>
      <c r="D38" s="6" t="s">
        <v>38</v>
      </c>
      <c r="E38" s="7"/>
      <c r="F38" s="5">
        <v>6242008144.0200005</v>
      </c>
      <c r="G38" s="5">
        <f>-SUMIF('[1]Balanza 202501'!$J$3:$J$267,"3.2",'[1]Balanza 202501'!$I$3:$I$267)</f>
        <v>6242008144.0200005</v>
      </c>
      <c r="H38" s="5">
        <v>4084376476.1700001</v>
      </c>
      <c r="I38" s="5"/>
      <c r="J38" s="5"/>
      <c r="K38" s="5"/>
      <c r="L38" s="5"/>
      <c r="M38" s="26"/>
    </row>
    <row r="39" spans="2:16" x14ac:dyDescent="0.25">
      <c r="D39" s="6" t="s">
        <v>39</v>
      </c>
      <c r="F39" s="5">
        <v>336377787.31999993</v>
      </c>
      <c r="G39" s="5">
        <f>'[2] ERF-Rendimiento Financiero'!G23</f>
        <v>0</v>
      </c>
      <c r="H39" s="5">
        <v>141544065.24999976</v>
      </c>
      <c r="I39" s="5"/>
      <c r="J39" s="5"/>
      <c r="K39" s="5"/>
      <c r="L39" s="5"/>
      <c r="N39" s="31"/>
      <c r="O39" s="31"/>
    </row>
    <row r="40" spans="2:16" x14ac:dyDescent="0.25">
      <c r="C40" s="8" t="s">
        <v>40</v>
      </c>
      <c r="F40" s="28">
        <v>9166307557.5599995</v>
      </c>
      <c r="G40" s="22"/>
      <c r="H40" s="28">
        <v>6813842167.6399994</v>
      </c>
      <c r="I40" s="5"/>
      <c r="J40" s="5"/>
      <c r="K40" s="5"/>
      <c r="O40" s="32"/>
    </row>
    <row r="41" spans="2:16" ht="15.75" thickBot="1" x14ac:dyDescent="0.3">
      <c r="C41" s="8" t="s">
        <v>41</v>
      </c>
      <c r="F41" s="21">
        <v>9934406738.7999992</v>
      </c>
      <c r="G41" s="12"/>
      <c r="H41" s="21">
        <v>7549481999.7999992</v>
      </c>
      <c r="I41" s="5"/>
      <c r="J41" s="5"/>
      <c r="K41" s="5"/>
    </row>
    <row r="42" spans="2:16" ht="15.75" thickTop="1" x14ac:dyDescent="0.25">
      <c r="C42" s="8"/>
      <c r="F42" s="33"/>
      <c r="G42" s="12"/>
      <c r="H42" s="33"/>
      <c r="I42" s="5"/>
      <c r="J42" s="5"/>
      <c r="K42" s="5"/>
    </row>
    <row r="43" spans="2:16" x14ac:dyDescent="0.25">
      <c r="F43" s="34"/>
      <c r="H43" s="5"/>
    </row>
    <row r="44" spans="2:16" x14ac:dyDescent="0.25">
      <c r="F44" s="34"/>
    </row>
    <row r="45" spans="2:16" x14ac:dyDescent="0.25">
      <c r="F45" s="34"/>
    </row>
    <row r="65" hidden="1" x14ac:dyDescent="0.25"/>
    <row r="132" spans="3:3" x14ac:dyDescent="0.25">
      <c r="C132" s="6" t="s">
        <v>42</v>
      </c>
    </row>
    <row r="370" spans="3:3" ht="409.5" x14ac:dyDescent="0.25">
      <c r="C370" s="35" t="s">
        <v>43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2025-03-31T19:27:42Z</cp:lastPrinted>
  <dcterms:created xsi:type="dcterms:W3CDTF">2025-03-31T19:22:24Z</dcterms:created>
  <dcterms:modified xsi:type="dcterms:W3CDTF">2025-03-31T19:27:45Z</dcterms:modified>
</cp:coreProperties>
</file>