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. CUENTAS POR PAGAR\LIBRO MAYOR 2025\Octubre 2025\"/>
    </mc:Choice>
  </mc:AlternateContent>
  <xr:revisionPtr revIDLastSave="0" documentId="13_ncr:1_{DBCFFB12-A10F-4DA6-BAAB-2E0CC2AF6B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2025" sheetId="6" r:id="rId1"/>
  </sheets>
  <definedNames>
    <definedName name="_xlnm.Print_Titles" localSheetId="0">'102025'!$7:$7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8" i="6" l="1"/>
  <c r="I237" i="6"/>
  <c r="I236" i="6"/>
  <c r="I235" i="6"/>
  <c r="I234" i="6"/>
  <c r="I233" i="6"/>
  <c r="I232" i="6"/>
  <c r="I231" i="6"/>
  <c r="I230" i="6"/>
  <c r="I229" i="6"/>
  <c r="I228" i="6"/>
  <c r="I227" i="6"/>
  <c r="H227" i="6"/>
  <c r="I226" i="6"/>
  <c r="I225" i="6"/>
  <c r="H225" i="6"/>
  <c r="I224" i="6"/>
  <c r="I223" i="6"/>
  <c r="I222" i="6"/>
  <c r="I221" i="6"/>
  <c r="I220" i="6"/>
  <c r="I219" i="6"/>
  <c r="I218" i="6"/>
  <c r="I217" i="6"/>
  <c r="I216" i="6"/>
  <c r="H216" i="6"/>
  <c r="I215" i="6"/>
  <c r="H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H202" i="6"/>
  <c r="I201" i="6"/>
  <c r="H201" i="6"/>
  <c r="I200" i="6"/>
  <c r="H200" i="6"/>
  <c r="I199" i="6"/>
  <c r="H199" i="6"/>
  <c r="I198" i="6"/>
  <c r="H198" i="6"/>
  <c r="I197" i="6"/>
  <c r="H197" i="6"/>
  <c r="I196" i="6"/>
  <c r="H196" i="6"/>
  <c r="I195" i="6"/>
  <c r="H195" i="6"/>
  <c r="I194" i="6"/>
  <c r="H194" i="6"/>
  <c r="I193" i="6"/>
  <c r="H193" i="6"/>
  <c r="I192" i="6"/>
  <c r="I191" i="6"/>
  <c r="I190" i="6"/>
  <c r="H190" i="6"/>
  <c r="I189" i="6"/>
  <c r="I188" i="6"/>
  <c r="H188" i="6"/>
  <c r="I187" i="6"/>
  <c r="H187" i="6"/>
  <c r="I186" i="6"/>
  <c r="I185" i="6"/>
  <c r="H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H164" i="6"/>
  <c r="I163" i="6"/>
  <c r="H163" i="6"/>
  <c r="I162" i="6"/>
  <c r="I161" i="6"/>
  <c r="I160" i="6"/>
  <c r="I159" i="6"/>
  <c r="I158" i="6"/>
  <c r="H158" i="6"/>
  <c r="I157" i="6"/>
  <c r="H157" i="6"/>
  <c r="I156" i="6"/>
  <c r="H156" i="6"/>
  <c r="I155" i="6"/>
  <c r="H155" i="6"/>
  <c r="I154" i="6"/>
  <c r="H154" i="6"/>
  <c r="I153" i="6"/>
  <c r="H153" i="6"/>
  <c r="I152" i="6"/>
  <c r="H152" i="6"/>
  <c r="I151" i="6"/>
  <c r="H151" i="6"/>
  <c r="I150" i="6"/>
  <c r="H150" i="6"/>
  <c r="I149" i="6"/>
  <c r="H149" i="6"/>
  <c r="I148" i="6"/>
  <c r="I147" i="6"/>
  <c r="I146" i="6"/>
  <c r="H146" i="6"/>
  <c r="I145" i="6"/>
  <c r="H145" i="6"/>
  <c r="I144" i="6"/>
  <c r="H144" i="6"/>
  <c r="I143" i="6"/>
  <c r="I142" i="6"/>
  <c r="H142" i="6"/>
  <c r="I141" i="6"/>
  <c r="H141" i="6"/>
  <c r="I140" i="6"/>
  <c r="H140" i="6"/>
  <c r="I139" i="6"/>
  <c r="H139" i="6"/>
  <c r="I138" i="6"/>
  <c r="I137" i="6"/>
  <c r="I136" i="6"/>
  <c r="I135" i="6"/>
  <c r="I134" i="6"/>
  <c r="I133" i="6"/>
  <c r="I132" i="6"/>
  <c r="I131" i="6"/>
  <c r="H131" i="6"/>
  <c r="I130" i="6"/>
  <c r="H130" i="6"/>
  <c r="I129" i="6"/>
  <c r="K128" i="6"/>
  <c r="I128" i="6" s="1"/>
  <c r="I127" i="6"/>
  <c r="I126" i="6"/>
  <c r="I125" i="6"/>
  <c r="I124" i="6"/>
  <c r="H124" i="6"/>
  <c r="I123" i="6"/>
  <c r="I122" i="6"/>
  <c r="I121" i="6"/>
  <c r="I120" i="6"/>
  <c r="I119" i="6"/>
  <c r="I118" i="6"/>
  <c r="H118" i="6"/>
  <c r="I117" i="6"/>
  <c r="I116" i="6"/>
  <c r="I115" i="6"/>
  <c r="I114" i="6"/>
  <c r="H114" i="6"/>
  <c r="I113" i="6"/>
  <c r="I112" i="6"/>
  <c r="I111" i="6"/>
  <c r="I110" i="6"/>
  <c r="H110" i="6"/>
  <c r="I109" i="6"/>
  <c r="I108" i="6"/>
  <c r="I107" i="6"/>
  <c r="I106" i="6"/>
  <c r="I105" i="6"/>
  <c r="I104" i="6"/>
  <c r="I103" i="6"/>
  <c r="K102" i="6"/>
  <c r="J102" i="6"/>
  <c r="K101" i="6"/>
  <c r="J101" i="6"/>
  <c r="K100" i="6"/>
  <c r="K240" i="6" s="1"/>
  <c r="J100" i="6"/>
  <c r="J240" i="6" s="1"/>
  <c r="I100" i="6"/>
  <c r="I99" i="6"/>
  <c r="I98" i="6"/>
  <c r="H98" i="6"/>
  <c r="I97" i="6"/>
  <c r="H97" i="6"/>
  <c r="I96" i="6"/>
  <c r="H96" i="6"/>
  <c r="I95" i="6"/>
  <c r="H95" i="6"/>
  <c r="I94" i="6"/>
  <c r="I93" i="6"/>
  <c r="I92" i="6"/>
  <c r="I91" i="6"/>
  <c r="I90" i="6"/>
  <c r="I89" i="6"/>
  <c r="I88" i="6"/>
  <c r="I87" i="6"/>
  <c r="I86" i="6"/>
  <c r="I85" i="6"/>
  <c r="I84" i="6"/>
  <c r="H84" i="6"/>
  <c r="I83" i="6"/>
  <c r="I82" i="6"/>
  <c r="I81" i="6"/>
  <c r="I80" i="6"/>
  <c r="I79" i="6"/>
  <c r="I78" i="6"/>
  <c r="H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H40" i="6"/>
  <c r="I39" i="6"/>
  <c r="I38" i="6"/>
  <c r="H38" i="6"/>
  <c r="I37" i="6"/>
  <c r="H37" i="6"/>
  <c r="I36" i="6"/>
  <c r="I35" i="6"/>
  <c r="H35" i="6"/>
  <c r="I34" i="6"/>
  <c r="H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H10" i="6"/>
  <c r="I9" i="6"/>
  <c r="I8" i="6"/>
  <c r="H8" i="6"/>
  <c r="I101" i="6" l="1"/>
  <c r="I102" i="6"/>
  <c r="I240" i="6" l="1"/>
</calcChain>
</file>

<file path=xl/sharedStrings.xml><?xml version="1.0" encoding="utf-8"?>
<sst xmlns="http://schemas.openxmlformats.org/spreadsheetml/2006/main" count="1121" uniqueCount="605">
  <si>
    <t>Dirección General de Aduanas</t>
  </si>
  <si>
    <t>Estado de Cuentas por Pagar Proveedores</t>
  </si>
  <si>
    <t>NOMBRE</t>
  </si>
  <si>
    <t>CTA PRESUPUESTARIA</t>
  </si>
  <si>
    <t>NOMBRE CTA. PRESUPUESTARIA</t>
  </si>
  <si>
    <t>COMPROBANTE</t>
  </si>
  <si>
    <t>FECHA DE FACTURA</t>
  </si>
  <si>
    <t>FECHA DE REGISTRO</t>
  </si>
  <si>
    <t>CONCEPTO</t>
  </si>
  <si>
    <t>MONTO BRUTO</t>
  </si>
  <si>
    <t>RETENCIONES</t>
  </si>
  <si>
    <t>MONTO NETO</t>
  </si>
  <si>
    <t>CP000000029</t>
  </si>
  <si>
    <t>COLUMBUS NETWORKS DOMINICANA, S. A.</t>
  </si>
  <si>
    <t>CP000000032</t>
  </si>
  <si>
    <t>CONDOMINIO MALECON CENTER</t>
  </si>
  <si>
    <t>CP000000068</t>
  </si>
  <si>
    <t>INGENIERIA DE PROTECCION, SRL.</t>
  </si>
  <si>
    <t>CP000000126</t>
  </si>
  <si>
    <t>COMPAÑIA DOMINICANA DE TELEFONOS S.A.</t>
  </si>
  <si>
    <t>CP000000128</t>
  </si>
  <si>
    <t>DELTA COMERCIAL S A</t>
  </si>
  <si>
    <t>CP000000147</t>
  </si>
  <si>
    <t>ALTICE DOMINICANA SA</t>
  </si>
  <si>
    <t>CP000000412</t>
  </si>
  <si>
    <t>SANTO DOMINGO MOTORS COMPANY SA</t>
  </si>
  <si>
    <t>CP000000432</t>
  </si>
  <si>
    <t>INSTITUTO NAC DE AGUAS POTABLES Y ALC</t>
  </si>
  <si>
    <t>CP000000533</t>
  </si>
  <si>
    <t>ACADEMIA DE LENGUAS VLLA 3 SRL</t>
  </si>
  <si>
    <t>CP000000534</t>
  </si>
  <si>
    <t>PONTIFICIA UNIVERSIDAD CAT MADRE Y MAESTRA</t>
  </si>
  <si>
    <t>CP000000627</t>
  </si>
  <si>
    <t>SONIC MOBILE DOMINICANA, SRL</t>
  </si>
  <si>
    <t>CP000000676</t>
  </si>
  <si>
    <t>DISTRIBUIDORA UNIVERSAL S.A.</t>
  </si>
  <si>
    <t>CP000000683</t>
  </si>
  <si>
    <t>CORAAPPLATA</t>
  </si>
  <si>
    <t>CP000000689</t>
  </si>
  <si>
    <t>ALCALDIA DEL DISTRITO NACIONAL</t>
  </si>
  <si>
    <t>CP000000878</t>
  </si>
  <si>
    <t>SOLUCIONES CORPORATIVAS (SOLUCORP), SRL</t>
  </si>
  <si>
    <t>CP000001426</t>
  </si>
  <si>
    <t>AGUA PLANETA AZUL, SA</t>
  </si>
  <si>
    <t>CP000001846</t>
  </si>
  <si>
    <t>UNIVERSIDAD ABIERTA PARA ADULTOS</t>
  </si>
  <si>
    <t>CP000002345</t>
  </si>
  <si>
    <t>VILISRO GROUP, SRL</t>
  </si>
  <si>
    <t>CP000002576</t>
  </si>
  <si>
    <t>EXPERT CLEANER SQE, SRL</t>
  </si>
  <si>
    <t>CP000003146</t>
  </si>
  <si>
    <t>ENGATE, SRL</t>
  </si>
  <si>
    <t>CP000003470</t>
  </si>
  <si>
    <t>CENTRO AUTOMOTRIZ REMESA SRL</t>
  </si>
  <si>
    <t>CP000003938</t>
  </si>
  <si>
    <t>DELFOS CONSULTORES EDITORIALES SRL</t>
  </si>
  <si>
    <t>Total</t>
  </si>
  <si>
    <t/>
  </si>
  <si>
    <t>CP000000316</t>
  </si>
  <si>
    <t>ACEA DOMINICANA, S.A</t>
  </si>
  <si>
    <t>CP000000317</t>
  </si>
  <si>
    <t>COMISION P/LA ADM. DE RELLENO SANITARIO DUQUESA</t>
  </si>
  <si>
    <t>CP000000401</t>
  </si>
  <si>
    <t>SEGUROS RESERVAS S A</t>
  </si>
  <si>
    <t>CP000000550</t>
  </si>
  <si>
    <t>CENTRO DE DIAGNOSTICO Y REP AUTOMOTRIZ MPH</t>
  </si>
  <si>
    <t>CP000000757</t>
  </si>
  <si>
    <t>INSTALACIONES DE INGENIERIA Y SERV. ININSE SRL</t>
  </si>
  <si>
    <t>CP000001187</t>
  </si>
  <si>
    <t>CECOMSA,SRL</t>
  </si>
  <si>
    <t>CP000001865</t>
  </si>
  <si>
    <t>CORP. DEL AC. Y ALC. DE STO DGO (CAASD)</t>
  </si>
  <si>
    <t>CP000002271</t>
  </si>
  <si>
    <t>PURA CANDELARIA GUZMAN</t>
  </si>
  <si>
    <t>CP000002749</t>
  </si>
  <si>
    <t>TAVAREZ JIMENEZ CLEANING SERVICES, SRL</t>
  </si>
  <si>
    <t>CP000002982</t>
  </si>
  <si>
    <t>AROMCOLOR SRL</t>
  </si>
  <si>
    <t>CP000003172</t>
  </si>
  <si>
    <t>AUTOCENTRO NAVARRO, SRL</t>
  </si>
  <si>
    <t>CP000004087</t>
  </si>
  <si>
    <t>JARDINERIA Y FUMIGADORA EL ROSAL Y LOGO SRL</t>
  </si>
  <si>
    <t>CP000004320</t>
  </si>
  <si>
    <t>SERMUCORP SERVICIOS MULTIPLES CORPORATIVOS SRL</t>
  </si>
  <si>
    <t>CP000004464</t>
  </si>
  <si>
    <t>AYUNTAMIENTO DE SANTO DOMINGO NORTE</t>
  </si>
  <si>
    <t>CP000004726</t>
  </si>
  <si>
    <t>AYUNTAMIENTO MUNICIPAL DE SAMANA</t>
  </si>
  <si>
    <t>E450000007128</t>
  </si>
  <si>
    <t>E450000007053</t>
  </si>
  <si>
    <t>E450000007049</t>
  </si>
  <si>
    <t>E450000007066</t>
  </si>
  <si>
    <t>E450000007114</t>
  </si>
  <si>
    <t>E450000007067</t>
  </si>
  <si>
    <t>E450000007068</t>
  </si>
  <si>
    <t>E450000007112</t>
  </si>
  <si>
    <t>E450000006404</t>
  </si>
  <si>
    <t>B1500004556</t>
  </si>
  <si>
    <t>B1500004545</t>
  </si>
  <si>
    <t>B1500004544</t>
  </si>
  <si>
    <t>B1500004543</t>
  </si>
  <si>
    <t>E450000000010</t>
  </si>
  <si>
    <t>E450000005129</t>
  </si>
  <si>
    <t>B1500000022</t>
  </si>
  <si>
    <t>B1500000021</t>
  </si>
  <si>
    <t>B1500000016</t>
  </si>
  <si>
    <t>B1500000313</t>
  </si>
  <si>
    <t>B1500000314</t>
  </si>
  <si>
    <t>B1500000027</t>
  </si>
  <si>
    <t>B1500000054</t>
  </si>
  <si>
    <t>B1500000025</t>
  </si>
  <si>
    <t>B1500000006</t>
  </si>
  <si>
    <t>B1500000371</t>
  </si>
  <si>
    <t>PRODUCTOS Y ÚTILES DE DEFENSA Y SEGURIDAD</t>
  </si>
  <si>
    <t>SERVICIOS JURÍDICOS</t>
  </si>
  <si>
    <t>SERVICIOS JURIDICOS, ACTO NOTARIAL</t>
  </si>
  <si>
    <t>TELÉFONO LOCAL</t>
  </si>
  <si>
    <t>SERVICIO DE INTERNET Y TELEVISIÓN POR CABLE</t>
  </si>
  <si>
    <t>ALQUILER DE EQUIPO PARA COMPUTACIÓN</t>
  </si>
  <si>
    <t>LIMPIEZA E HIGIENE</t>
  </si>
  <si>
    <t>SERVICIOS DE MANTENIMIENTO, REPARACIÓN, DESMONTE E INSTALACI</t>
  </si>
  <si>
    <t>SERVICIOS DE CAPACITACIÓN</t>
  </si>
  <si>
    <t>BECAS NACIONALES</t>
  </si>
  <si>
    <t>SERVICIOS TELEFÓNICOS DE LARGA DISTANCIA</t>
  </si>
  <si>
    <t>MANTENIMIENTO Y REPARACIÓN DE EQUIPOS DE TRASPORTE, TRACCIÓN</t>
  </si>
  <si>
    <t>AGUA</t>
  </si>
  <si>
    <t>RECOLECCIÓN DE RESIDUOS SÓLIDOS</t>
  </si>
  <si>
    <t>POLIZA 2-2-204-0042458. 31/07/2025-31/07/2026.  INCENDIO Y LINEAS ALIADAS.</t>
  </si>
  <si>
    <t>SEGURO DE BIENES MUEBLE</t>
  </si>
  <si>
    <t>POLIZA 2-2-502-0003948, 31/07/2025-31/07/2026.  VEHICULOS DE MOTOR.</t>
  </si>
  <si>
    <t>POLIZA 2-2-801-0031797, 31/07/2025-31/07/2026. RESPONSABILIDAD CIVIL EXTRACONTRACTUAL.</t>
  </si>
  <si>
    <t>SEGURO DE BIENES INMUEBLES E INSFRAESTRUCTURA</t>
  </si>
  <si>
    <t>POLIZA 2-2-802-0031798, 31/07/2025-31/07/2026.  RESPONSABILIDAD CIVIL EXCESO.</t>
  </si>
  <si>
    <t>ALIMENTOS Y BEBIDAS PARA PERSONAS</t>
  </si>
  <si>
    <t>POLIZA 2-2-808-0016088, 31/07/2025-31/07-2026. ARTICULOS VALIOSOS</t>
  </si>
  <si>
    <t>SEGURO SOBRE BIENES HISTÓRICOS Y CULTURALES</t>
  </si>
  <si>
    <t>POLIZA 2-2-815-0015642, 31/07/2025-31/07/2026. TODO RIESGO EQUIPOS ELECTRONICOS</t>
  </si>
  <si>
    <t>POLIZA 2-2-802-0055410, 31/07/2025-31/07/2026. RESPONSABILIDAD CIVIL Y EXCESO.</t>
  </si>
  <si>
    <t>POLIZA 2-2-802-0055422, 31/07/2025-31/07/2026. RESPONSABILIDAD CIVIL EXCESO</t>
  </si>
  <si>
    <t>POLIZA 2-2-133-0002108, 01/09/2025-31/08/2026. JUST TOTAL (SALUD INTERNACIONAL COLECTIVO).</t>
  </si>
  <si>
    <t>SEGUROS DE PERSONAS</t>
  </si>
  <si>
    <t>SERVICIO DE MANTENIMIENTO VEHICULO</t>
  </si>
  <si>
    <t>SERVICIOS DE INFORMÁTICA Y SISTEMAS COMPUTARIZADOS</t>
  </si>
  <si>
    <t>SERVICIO OUTSOURCING IMPRESORAS MULTIFUNCIONALES ABRIL 2025</t>
  </si>
  <si>
    <t>SERVICIO OUTSOURCING IMPRESORAS MULTIFUNCIONALES MARZO 2025</t>
  </si>
  <si>
    <t>SERVICIO OUTSOURCING IMPRESORAS MULTIFUNCIONALES FEBRERO 2025</t>
  </si>
  <si>
    <t>SERVICIO OUTSOURCING IMPRESORAS MULTIFUNCIONALES ENERO 2025</t>
  </si>
  <si>
    <t>SERVICIO OUTSOURCING IMPRESORAS</t>
  </si>
  <si>
    <t>EQUIPO DE COMUNICACIÓN, TELECOMUNICACIONES Y SEÑALAMIENTO</t>
  </si>
  <si>
    <t>OBRAS MENORES EN EDIFICACIONES</t>
  </si>
  <si>
    <t>PRODUCTOS Y ÚTILES DIVERSOS</t>
  </si>
  <si>
    <t>ÚTILES MENORES MÉDICO QUIRÚRGICOS</t>
  </si>
  <si>
    <t>EQUIPOS Y APARATOS AUDIOVISUALES</t>
  </si>
  <si>
    <t>LICENCIAS INFORMÁTICAS</t>
  </si>
  <si>
    <t>FUMIGACIÓN</t>
  </si>
  <si>
    <t>ÚTILES DE ESCRITORIO, OFICINA INFORMÁTICA Y DE ENSEÑANZA</t>
  </si>
  <si>
    <t>ACCESORIOS</t>
  </si>
  <si>
    <t>EQUIPO COMPUTACIONAL</t>
  </si>
  <si>
    <t>OTROS SERVICIOS TÉCNICOS PROFESIONALES</t>
  </si>
  <si>
    <t>PRENDAS DE VESTIR</t>
  </si>
  <si>
    <t>IMPRESIÓN Y ENCUADERNACIÓN</t>
  </si>
  <si>
    <t>PRODUCTOS ELÉCTRICOS Y AFINES</t>
  </si>
  <si>
    <t>INSTALACIONES ELÉCTRICAS</t>
  </si>
  <si>
    <t>SERVICIO DE FUMIGACION CONTROL DE PLAGAS</t>
  </si>
  <si>
    <t>ADQUISICION DE BATERIA PARA VEHICULO</t>
  </si>
  <si>
    <t>ADQUISICION DE BATERIAS PARA VEHICULOS</t>
  </si>
  <si>
    <t>ADQUISICION BATERIA PARA VEHICULO</t>
  </si>
  <si>
    <t>SERVICIO DE REPARACION Y MANTENIMIENTO VEHICULO</t>
  </si>
  <si>
    <t>PRODUCTOS MEDICINALES PARA USO HUMANO</t>
  </si>
  <si>
    <t>OTRAS CONTRATACIONES DE SERVICIOS</t>
  </si>
  <si>
    <t>MUEBLES DE OFICINA Y ESTANTERÍA</t>
  </si>
  <si>
    <t>EQUÍPO MÉDICO Y DE LABORATORIO</t>
  </si>
  <si>
    <t>CP000000018</t>
  </si>
  <si>
    <t>BDO ESENFA, SRL</t>
  </si>
  <si>
    <t>B1500000811</t>
  </si>
  <si>
    <t>CP000000021</t>
  </si>
  <si>
    <t>CAME DOMINICANA, SRL</t>
  </si>
  <si>
    <t>B1500000384</t>
  </si>
  <si>
    <t>SUMINISTRO TAGS PARA BARRERAS DE ACCESO DE ENTRADAS SEDE CENTRAL</t>
  </si>
  <si>
    <t>B1500000386</t>
  </si>
  <si>
    <t>CP000000025</t>
  </si>
  <si>
    <t>CENTRO CUESTA NACIONAL SAS</t>
  </si>
  <si>
    <t>E450000006131</t>
  </si>
  <si>
    <t>ADQUISICION ALIMENTOS Y BEBIDAS</t>
  </si>
  <si>
    <t>E450000006343</t>
  </si>
  <si>
    <t>ADQUISICION DE ALIMENTOS Y BEBIDAS</t>
  </si>
  <si>
    <t>E450000006718</t>
  </si>
  <si>
    <t>E450000005948</t>
  </si>
  <si>
    <t>E450000006176</t>
  </si>
  <si>
    <t>E450000006922</t>
  </si>
  <si>
    <t>E450000007169</t>
  </si>
  <si>
    <t>E450000007302</t>
  </si>
  <si>
    <t>E450000005909</t>
  </si>
  <si>
    <t>E450000001612</t>
  </si>
  <si>
    <t>CUENTA 50001258. SERVICIO DE FUNCIONAMIENTO DE LOS EQUIPOS DE REDES ENCARGADO DE LA SEGURIDAD PERIMETRAL DE LA DGA.</t>
  </si>
  <si>
    <t>E450000001632</t>
  </si>
  <si>
    <t>CUENTA 50005507 SEPTIEMBRE 2025. SERVICIO DE CONECTIVIDAD MPLS SEDE CENTRAL, SUBASTA Y SOC</t>
  </si>
  <si>
    <t>E450000001625</t>
  </si>
  <si>
    <t>CUENTA 50000868 SEPTIEMBRE 2025. SERVICIO DE ENLACE DE DATOS PARA LA ADMINISTRACION DEL AILA CARGA, DEPOSITO DHL Y COURIERS.</t>
  </si>
  <si>
    <t>E450000001635</t>
  </si>
  <si>
    <t>CUENTA 50006357 SEPTIEMBRE 2025. SERVICIO DE CONTINGENCIA DE CENTRAL TELEFONICA.</t>
  </si>
  <si>
    <t>E450000001622</t>
  </si>
  <si>
    <t>CUENTA 50000692 SEPTIEMBRE 2025. SERVICIO DE INTERNET POR BANDA ANCHA PARA LA SEDE CENTRAL, DRC-SANTIAGO, SUBASTA, LO</t>
  </si>
  <si>
    <t>E450000001643</t>
  </si>
  <si>
    <t>CUENTA 50015695 SEPTIEMBRE 2025.SERVICIO DE CONECTIVIDAD A DEPOSITO CCN LOGISTIC.</t>
  </si>
  <si>
    <t>E450000001627</t>
  </si>
  <si>
    <t>CUENTA 50001258 SEPTIEMBRE 2025. FUNCIONAMIENTO DE LOS EQUIPOS DE REDES ENCARGADOS DE LA SEGURIDAD PERIMETRAL DE LA DGA</t>
  </si>
  <si>
    <t>E450000001633</t>
  </si>
  <si>
    <t>CUENTA 50005603 SEPTIEMBRE 2025. SERVICIO DE CONECTIVIDAD MPLS AILA- PASAJERO.</t>
  </si>
  <si>
    <t>E450000001611</t>
  </si>
  <si>
    <t>CUENTA 50001258. SERVICIO DE FUNCIONAMIENTO DE LOS EQUIPOS DE REDES ENCARGADOS DE LA SEGURIDAD PERIMETRAL DE LA DGA</t>
  </si>
  <si>
    <t>E450000000117</t>
  </si>
  <si>
    <t>L 102 B 41022 OCTUBRE 2025. SERVICIO DE MANTENIMIENTO DE AREA COMUN</t>
  </si>
  <si>
    <t>E450000000131</t>
  </si>
  <si>
    <t>L 114 A 41141 OCTUBRE 2025. SERVICIO DE MANTENIMIENTO DE AREA COMUN.</t>
  </si>
  <si>
    <t>CP000000050</t>
  </si>
  <si>
    <t>ENELIA SANTOS DE LOS SANTOS</t>
  </si>
  <si>
    <t>B1500000650</t>
  </si>
  <si>
    <t>B1500000649</t>
  </si>
  <si>
    <t>CP000000060</t>
  </si>
  <si>
    <t>GRUPO MONBELL EIRL</t>
  </si>
  <si>
    <t>PASAJES</t>
  </si>
  <si>
    <t>B1500000146</t>
  </si>
  <si>
    <t>GESTION DE BOLETO AEREO DGA</t>
  </si>
  <si>
    <t>E450000000092</t>
  </si>
  <si>
    <t>CP000000089</t>
  </si>
  <si>
    <t>PROVESOL PROVEEDORES DE SOLUCIONES, SRL</t>
  </si>
  <si>
    <t>B1500001705</t>
  </si>
  <si>
    <t>CP000000093</t>
  </si>
  <si>
    <t>RENATO MIGUEL RUIZ GUERRERO</t>
  </si>
  <si>
    <t>B1500000272</t>
  </si>
  <si>
    <t>CP000000105</t>
  </si>
  <si>
    <t>TRANSPORTE LUKIPA SRL</t>
  </si>
  <si>
    <t>ALQUILERES DE EQUIPOS DE TRANSPORTE, TRACCIÓN Y ELEVACIÓN</t>
  </si>
  <si>
    <t>B1500000352</t>
  </si>
  <si>
    <t>CP000000109</t>
  </si>
  <si>
    <t>TROPIGAS DOMINICANA SRL</t>
  </si>
  <si>
    <t>GAS GLP</t>
  </si>
  <si>
    <t>E450000001351</t>
  </si>
  <si>
    <t>CP000000112</t>
  </si>
  <si>
    <t>UNIVERSIDAD FEDERICO HENRIQUEZ Y CARVAJAL</t>
  </si>
  <si>
    <t>B1500000831</t>
  </si>
  <si>
    <t>PAGO MONOGRAFICO DEL COLABORADOR JULIO CESAR SANTANA VASQUEZ</t>
  </si>
  <si>
    <t>CP000000120</t>
  </si>
  <si>
    <t>SEGUROS UNIVERSAL</t>
  </si>
  <si>
    <t>E450000001563</t>
  </si>
  <si>
    <t>E450000092394</t>
  </si>
  <si>
    <t>CUENTA 799291717 SEPTIEMBRE 2025. SERVICIO DE DATOS.</t>
  </si>
  <si>
    <t>E450000092390</t>
  </si>
  <si>
    <t>CUENTA 799013200 SEPTIEMBRE 2025.SERVICIO DE TELECABLE</t>
  </si>
  <si>
    <t>E450000091323</t>
  </si>
  <si>
    <t>CUENTA 712573012 SEPTIEMBRE 2025. SERVICIO DE DATOS.</t>
  </si>
  <si>
    <t>E450000092634</t>
  </si>
  <si>
    <t>CUENTA 712628325 SEPTIEMBRE 2025. SERVICIO DE LINEAS FIJAS.</t>
  </si>
  <si>
    <t>E450000092418</t>
  </si>
  <si>
    <t>CUENTA 800734489 SEPTIEMBRE 2025. SERVICIO DE TELECABLE</t>
  </si>
  <si>
    <t>E450000092395</t>
  </si>
  <si>
    <t>CUENTA 799293888 SEPTIEMBRE 2025.SERVICIO DE CIRCUITOS SPA (EQUIPOS DE SEGURIDAD)</t>
  </si>
  <si>
    <t>E450000091148</t>
  </si>
  <si>
    <t>CUENTA 705634806 SEPTIEMBRE 2025. SERVICIO DE INTERNET MOVIL (5G)</t>
  </si>
  <si>
    <t>E450000091085</t>
  </si>
  <si>
    <t>CUENTA 702122492 SEPTIEMBRE 2025.SERVICIO DE FLOTAS.</t>
  </si>
  <si>
    <t>E450000004444</t>
  </si>
  <si>
    <t>E4500000018469</t>
  </si>
  <si>
    <t>CUENTA 8089449 SEPTIEMBRE 2025. SERVICIO DE ENLACE DE DATOS.</t>
  </si>
  <si>
    <t>E450000018473</t>
  </si>
  <si>
    <t>CUENTA 8561590 SEPTIEMBRE 2025.SERVICIO DE FAX Y LINEAS FIJAS INSTALADO EN EL AEROPUERTO EL CATEY (SAMANA).</t>
  </si>
  <si>
    <t>E450000018053</t>
  </si>
  <si>
    <t>CUENTA 2690473 AGOSTO 2025. SERVICIO DE CABLE INSTALADO EN LA SEDE CENTRAL.</t>
  </si>
  <si>
    <t>CP000000179</t>
  </si>
  <si>
    <t>AUTO SERVICIO AUTOMOTRIZ INTELIGENTE RD</t>
  </si>
  <si>
    <t>B1500002559</t>
  </si>
  <si>
    <t>SERVICIO DE REPARACION Y MANTENIMIETO VEHICULO</t>
  </si>
  <si>
    <t>B1500009770</t>
  </si>
  <si>
    <t>CODIGO 270206 OCTUBRE 2025. CONSUMO BASICO DE AGUA ADM BOCA CHICA</t>
  </si>
  <si>
    <t>B1500000577</t>
  </si>
  <si>
    <t>SEPTIEMBRE 2025. SERVICIO DE VERTIDO DE RESIDUOS SOLIDOS EN EL RELLENO SANITARIO DE DUQUESA</t>
  </si>
  <si>
    <t>CP000000392</t>
  </si>
  <si>
    <t>NORMA  ALTAGRACIA ORTIZ DE SMALLEY</t>
  </si>
  <si>
    <t>B1500000137</t>
  </si>
  <si>
    <t>E450000004287</t>
  </si>
  <si>
    <t>E450000004456</t>
  </si>
  <si>
    <t>E450000004520</t>
  </si>
  <si>
    <t>E450000005148</t>
  </si>
  <si>
    <t>CONTRATO 158917 SEPTIEMBRE 2025. CONSUMO DE AGUA POTABLE Y ALCANTARILLADO.</t>
  </si>
  <si>
    <t>CP000000433</t>
  </si>
  <si>
    <t>ELECTROCONSTRUCONT, SRL</t>
  </si>
  <si>
    <t>B1500000247</t>
  </si>
  <si>
    <t>SUMINISTRO E INSTALACION TRANSFER SWITCH AUTOMATICO ABC MUELLE STO.DGO.</t>
  </si>
  <si>
    <t>Mantenimiento y reparación de equipos industriales y producc</t>
  </si>
  <si>
    <t>B1500000250</t>
  </si>
  <si>
    <t>SERVICIO DE REPARACION PLANTA ELECTRICA 400 K MUELLE STO.DGO</t>
  </si>
  <si>
    <t>CP000000449</t>
  </si>
  <si>
    <t>CARMEN SELENNY POLANCO LOVERA</t>
  </si>
  <si>
    <t>B1500000116</t>
  </si>
  <si>
    <t>B1500000381</t>
  </si>
  <si>
    <t>PAGO CURSO DE INGLES Y LIBRO DE LA COLABORADORA STEPHANY  CAROLINA JIMENEZ PEREZ</t>
  </si>
  <si>
    <t>B1500000380</t>
  </si>
  <si>
    <t>CLASE EMPRESARIAL ABIERTA RENOVACION PRESENCIAL Y LIBRO B2 COLABORADORA ABIDAISA MIRELYS VALDEZ SOLER</t>
  </si>
  <si>
    <t>E450000001219</t>
  </si>
  <si>
    <t>TRIMESTRE SEPT-DIC 2025 MAESTRIA EN DERECHO ADMINISTRAVIO Y RELACION ECONOMICA COLABORADOR VICTOR ALEJANDRO LOPEZ DEFF</t>
  </si>
  <si>
    <t>CP000000535</t>
  </si>
  <si>
    <t>UNIVERSIDAD APEC</t>
  </si>
  <si>
    <t>B1500005375</t>
  </si>
  <si>
    <t>PAGO CUATRIMESTRE SEPTIEMBRE-DICIEMBRE 2025 DE LOS COLABORADORES JOSE OSCAR VARGAS PEÑA Y NICOLE MELO RODRIGUEZ.</t>
  </si>
  <si>
    <t>CP000000538</t>
  </si>
  <si>
    <t>UNIVERSIDAD AUTONOMA DE STO DGO</t>
  </si>
  <si>
    <t>B1500003288</t>
  </si>
  <si>
    <t>MODULO #4 MAESTRIA EN GESTION ADUANAS Y PUERTOS COLABORADORA ARAVELLY MATOS PEREZ</t>
  </si>
  <si>
    <t>B1500003287</t>
  </si>
  <si>
    <t>MODULO #3 MAESTRIA EN GESTION DE ADUANAS Y PUERTOS COLABORADORA ARAVELLY MATOS PEREZ</t>
  </si>
  <si>
    <t>CP000000549</t>
  </si>
  <si>
    <t>BODY SHOP ATHLETIC CLUB SRL</t>
  </si>
  <si>
    <t>PRESTACIÓN LABORAL POR DESVINCULACIÓN</t>
  </si>
  <si>
    <t>SDA-2513-25</t>
  </si>
  <si>
    <t>SDA-2555-25</t>
  </si>
  <si>
    <t>PAGO DESCUENTO DE PRESTACIONES LABORALES DE ANA CRISTAL SANTANA CRUZ D/F 17/10/2025</t>
  </si>
  <si>
    <t>B1500000315</t>
  </si>
  <si>
    <t>B1500000316</t>
  </si>
  <si>
    <t>B1500000317</t>
  </si>
  <si>
    <t>B1500000318</t>
  </si>
  <si>
    <t>CP000000617</t>
  </si>
  <si>
    <t>ARACELIS JOSEFINA MARCANO DEL ROSARIO</t>
  </si>
  <si>
    <t>B1500000141</t>
  </si>
  <si>
    <t>CP000000623</t>
  </si>
  <si>
    <t>AMAURY MIGUEL SALCEDO RODRIGUEZ</t>
  </si>
  <si>
    <t>B1500000032</t>
  </si>
  <si>
    <t>B1500000032 SERVICIOS JURIDICOS</t>
  </si>
  <si>
    <t>SERVICIO MENSAJERIA SMS SEPTIEMBRE 2025</t>
  </si>
  <si>
    <t>CP000000629</t>
  </si>
  <si>
    <t>MUNOZ CONCEPTO MOBILIARIO SRL</t>
  </si>
  <si>
    <t>B1500002231</t>
  </si>
  <si>
    <t>B1500002230</t>
  </si>
  <si>
    <t>CP000000654</t>
  </si>
  <si>
    <t>M&amp;G ELECTROINDUSTRIAL SRL</t>
  </si>
  <si>
    <t>B1500000080</t>
  </si>
  <si>
    <t>B1500000081</t>
  </si>
  <si>
    <t>B1500033481</t>
  </si>
  <si>
    <t>CODIGO 127 OCTUBRE 2025</t>
  </si>
  <si>
    <t>B1500066787</t>
  </si>
  <si>
    <t>CODIGO 82761 OCTUBRE 2025. SERVICIO DE RECOGIDA DE BASURA.</t>
  </si>
  <si>
    <t>B1500067340</t>
  </si>
  <si>
    <t>CODIGO 39885 OCTUBRE 2025. SERVICIOS DE RECOGIDA DE BASURA.</t>
  </si>
  <si>
    <t>B1500067355</t>
  </si>
  <si>
    <t>CODIGO 40385 OCTUBRE 2025. SERVICIO DE RECOGIDA DE BASURA.</t>
  </si>
  <si>
    <t>CP000000690</t>
  </si>
  <si>
    <t>AYUNTAMIENTO DEL MUNICIPIO DE SANTIAGO</t>
  </si>
  <si>
    <t>B1500007653</t>
  </si>
  <si>
    <t>INMUEBLE 005341 OCTUBRE 2025. SERVICIO DE ASEO URBANO.</t>
  </si>
  <si>
    <t>CP000000707</t>
  </si>
  <si>
    <t>SEMARI SANTANA CUEVAS</t>
  </si>
  <si>
    <t>SERVICIOS PRESTADOS ANTE LA COMISION TECNICA DELIBERATIVA AMPLIADA, POR ASISTENCIA A UNA SESION Y ELABORACION DE ACTA DE SESION.</t>
  </si>
  <si>
    <t>B1500000206</t>
  </si>
  <si>
    <t>CP000000764</t>
  </si>
  <si>
    <t>AVANSI, SRL</t>
  </si>
  <si>
    <t>E450000000061</t>
  </si>
  <si>
    <t>RENOVACION DE LICENCIAS Y SERVICIOS DE SOPORTE TECNICO PLATAFORMA DE GESTION CERTIFICADOS DIGITALES VIAFIRMA SEPT 2025</t>
  </si>
  <si>
    <t>CP000000767</t>
  </si>
  <si>
    <t>UNIVERSIDAD TECNOLOGICA DE SANTIAGO UTESA</t>
  </si>
  <si>
    <t>B1500005564</t>
  </si>
  <si>
    <t>CUATRIMESTRE SEPT-DIC 2025 LICENCIATURA EN CONTADURIA PUBLICA COLABORADOR BALERIO ROSARIO CASTRO</t>
  </si>
  <si>
    <t>CP000000783</t>
  </si>
  <si>
    <t>UNIVERSIDAD IBEROAMERICANA</t>
  </si>
  <si>
    <t>E450000000717</t>
  </si>
  <si>
    <t>PAGO CUATRIMESTRE SEPTIEMBRE- DICIEMBRE MAESTRIA EN DERECHO TRIBUTARIO Y ASESORIA FISCAL DE LA COLABORADORA NATHIEL DIA</t>
  </si>
  <si>
    <t>CP000000805</t>
  </si>
  <si>
    <t>FLOW SRL</t>
  </si>
  <si>
    <t>E450000000108</t>
  </si>
  <si>
    <t>CP000000827</t>
  </si>
  <si>
    <t>CRITICAL POWER, SRL</t>
  </si>
  <si>
    <t>B1500000746</t>
  </si>
  <si>
    <t>SERVICIO DE SOPORTE Y MANTENIMIENTO UNIDADES DE CLIMATIZACION UNIFLAIR DATA CENTER SEDE CENTRAL</t>
  </si>
  <si>
    <t>B1500000390</t>
  </si>
  <si>
    <t>SERVICIO DE REPARACION Y TERMINACION ESTRUCTURA LIGERA Y DUCTOS PTO MULTIMODAL CAUCEDO</t>
  </si>
  <si>
    <t>CP000001180</t>
  </si>
  <si>
    <t>GRUPO CIMENTADOS SRL</t>
  </si>
  <si>
    <t>B1500000260</t>
  </si>
  <si>
    <t>REPARACION DE FACHADA SEDE CENTRAL DGA</t>
  </si>
  <si>
    <t>CP000001182</t>
  </si>
  <si>
    <t>INTEGRAL TRAINING SOLUTIONS</t>
  </si>
  <si>
    <t>B1500000584</t>
  </si>
  <si>
    <t>E450000005129 IMPLEMENTACION DEL COMANDO DE CONTROL E INVESTIGACION ADUANERA CCIA</t>
  </si>
  <si>
    <t>CP000001195</t>
  </si>
  <si>
    <t>INSTITUTO DE AUDITORES INTERNOS DE LA REP. DOM.</t>
  </si>
  <si>
    <t>B1500000834</t>
  </si>
  <si>
    <t>CP000001232</t>
  </si>
  <si>
    <t>CAMARA AMERICANA DE COMERCIO DE LA REP. DOM.</t>
  </si>
  <si>
    <t>SDA-2527-25</t>
  </si>
  <si>
    <t>JULIO-SEPTIEMBRE 205 . CONTRIBUCION A LA SECRETARIA DEL COMITE NACIONAL DE FACILITACION DEL COMERCIO.</t>
  </si>
  <si>
    <t>CP000001392</t>
  </si>
  <si>
    <t>UNIVERSIDAD DE LA TERCERA EDAD</t>
  </si>
  <si>
    <t>B1500000593</t>
  </si>
  <si>
    <t>CUATRIMESTRE MAYO-AGO Y SEPT-DIC 2025 LICENCIATURA EN DERECHO COLABORADOR GERMAN BOLIVAR BAEZ PAULINO</t>
  </si>
  <si>
    <t>B1500000594</t>
  </si>
  <si>
    <t>CUATRIMESTRE SEPT-DIC 2025 LICENCIATURA EN MERCADEO COLABORADOR MARCOS DANIEL VARGAS BEATO</t>
  </si>
  <si>
    <t>E450000014329</t>
  </si>
  <si>
    <t>E450000014329 SUM AGUA EMBOTELLADA</t>
  </si>
  <si>
    <t>E4500000009578</t>
  </si>
  <si>
    <t>E4500000009578 SUM AGUA EMBOTELLADA</t>
  </si>
  <si>
    <t>E450000014331</t>
  </si>
  <si>
    <t>E4500000003545</t>
  </si>
  <si>
    <t>E450000018782</t>
  </si>
  <si>
    <t>E450000018782 SUM AGUA EMBOTELLADA</t>
  </si>
  <si>
    <t>E450000012473</t>
  </si>
  <si>
    <t>E450000012473 SUM AGUA EMBOTELLADA</t>
  </si>
  <si>
    <t>E450000003544</t>
  </si>
  <si>
    <t>E450000003544 SUM AGUA EMBOTELLADA</t>
  </si>
  <si>
    <t>E450000012386</t>
  </si>
  <si>
    <t>E450000012386 SUM AGUA EMBOTELLADA</t>
  </si>
  <si>
    <t>E450000012440</t>
  </si>
  <si>
    <t>E450000012440 SUM AGUA EMBOTELLADA</t>
  </si>
  <si>
    <t>E450000006476</t>
  </si>
  <si>
    <t>E450000006476 SUM DE AGUA EMBOTELLADA</t>
  </si>
  <si>
    <t>E450000009579</t>
  </si>
  <si>
    <t>E450000009579 SUM AGUA EMBOT</t>
  </si>
  <si>
    <t>E450000019252</t>
  </si>
  <si>
    <t>E450000018884</t>
  </si>
  <si>
    <t>E450000018880</t>
  </si>
  <si>
    <t>E450000018049</t>
  </si>
  <si>
    <t>E450000018042</t>
  </si>
  <si>
    <t>E450000018042 SUM AGUA EMBOT. O/24-00662</t>
  </si>
  <si>
    <t>E450000015207</t>
  </si>
  <si>
    <t>E450000019044</t>
  </si>
  <si>
    <t>E450000019259</t>
  </si>
  <si>
    <t>E450000009583</t>
  </si>
  <si>
    <t>E450000009583 SUM AGUA EMBOT</t>
  </si>
  <si>
    <t>E450000019718</t>
  </si>
  <si>
    <t>E450000019718 SUM AGUA EMBOT</t>
  </si>
  <si>
    <t>E450000015162</t>
  </si>
  <si>
    <t>E450000009582</t>
  </si>
  <si>
    <t>E450000018837</t>
  </si>
  <si>
    <t>E450000019146</t>
  </si>
  <si>
    <t>E450000019468</t>
  </si>
  <si>
    <t>E450000018482</t>
  </si>
  <si>
    <t>E450000019463</t>
  </si>
  <si>
    <t>E450000019148</t>
  </si>
  <si>
    <t>E450000014327</t>
  </si>
  <si>
    <t>E450000014184</t>
  </si>
  <si>
    <t>CP000001430</t>
  </si>
  <si>
    <t>SECTUS TECHNOLOGIES DOMINICAN REPUBLIC, SRL</t>
  </si>
  <si>
    <t>B1500000207</t>
  </si>
  <si>
    <t>SERVICIO MANTENIMIENTO PREVENTIVO Y CORECTIVO MAQUINA RAYOS X LOBBY SEDE CENTRAL</t>
  </si>
  <si>
    <t>CP000001597</t>
  </si>
  <si>
    <t>INDUSTRIA NACIONAL DE LA AGUJA</t>
  </si>
  <si>
    <t>B1500000398</t>
  </si>
  <si>
    <t>CONFECCION DE PRENDAS DE VESTIR T-SHIRT SIN CUELLO, AZUL MARINO, DRY FIT.</t>
  </si>
  <si>
    <t>B1500000403</t>
  </si>
  <si>
    <t>CONFECCION DE PRENDAS DE VESTIR T-SHIRT SIN CUELLO, SUERA MANGAS LARGAS Y GORRAS.</t>
  </si>
  <si>
    <t>B1500000407</t>
  </si>
  <si>
    <t>CONFECCION DE PRENDAS DE VESTIR (POLOS CON CUELLO).</t>
  </si>
  <si>
    <t>CP000001620</t>
  </si>
  <si>
    <t>PREMIUM VALET SERVICE, SRL</t>
  </si>
  <si>
    <t>B1500000286</t>
  </si>
  <si>
    <t>CP000001700</t>
  </si>
  <si>
    <t>QUALITY GLOBAL BUSINESS GB, SRL</t>
  </si>
  <si>
    <t>B1500000659</t>
  </si>
  <si>
    <t>B1500000666</t>
  </si>
  <si>
    <t>PAGO CURSO AUDITOR INTERNO ISO 37301 DE LA COLABORADORA KAREN MEDRANO ALVAREZ</t>
  </si>
  <si>
    <t>B1500001310</t>
  </si>
  <si>
    <t>TRIMESTRE AGO-OCT 2025 LICENCIATURA EN MERCADEO COLABORADORA KATIUSKA SNEGOROTCHKA SOSA</t>
  </si>
  <si>
    <t>E450000016966</t>
  </si>
  <si>
    <t>CODIGO 1006320 OCTUBRE 2025. CONSUMO BASICO DE AGUA.</t>
  </si>
  <si>
    <t>E450000016967</t>
  </si>
  <si>
    <t>CODIGO 1006324 OCTUBRE 2025. CONSUMO BASICO DE AGUA</t>
  </si>
  <si>
    <t>E450000017217</t>
  </si>
  <si>
    <t>CODIGO 1024580 OCTUBRE 2025. CONSUMO BASICO DE AGUA</t>
  </si>
  <si>
    <t>E450000017218</t>
  </si>
  <si>
    <t>CODIGO 3024960 OCTUBRE 2025. CONSUMO BASICO DE AGUA</t>
  </si>
  <si>
    <t>E450000017219</t>
  </si>
  <si>
    <t>CODIGO 3024961 OCTUBRE 2025. CONSUMO BASICO DE AGUA.</t>
  </si>
  <si>
    <t>E450000017220</t>
  </si>
  <si>
    <t>CODIGO 3024962 OCTUBRE 2025. CONSUMO BASICO DE AGUA.</t>
  </si>
  <si>
    <t>E450000015836</t>
  </si>
  <si>
    <t>CODIGO 33885 OCTUBRE 2025. CONSUMO BASICO DE AGUA.</t>
  </si>
  <si>
    <t>E450000015988</t>
  </si>
  <si>
    <t>CODIGO 45257 OCTUBRE 2025.CONSUMO BASICO DE AGUA.</t>
  </si>
  <si>
    <t>E450000015989</t>
  </si>
  <si>
    <t>CODIGO 45259 OCTUBRE 2025. CONSUMO BASICO DE AGUA</t>
  </si>
  <si>
    <t>E450000015992</t>
  </si>
  <si>
    <t>CODIGO 45827 OCTUBRE 2025. CONSUMO BASICO DE AGUA</t>
  </si>
  <si>
    <t>E450000016232</t>
  </si>
  <si>
    <t>CODIGO 183753 OCTUBRE 2025. CONSUMO BASICO DE AGUA</t>
  </si>
  <si>
    <t>E450000015993</t>
  </si>
  <si>
    <t>CODIGO 429395 OCTUBRE 2025. CONSUMO BASICO DE AGUA</t>
  </si>
  <si>
    <t>E450000015994</t>
  </si>
  <si>
    <t>CODIGO 444764 OCTUBRE 2025. CONSUMO BASICO DE AGUA.</t>
  </si>
  <si>
    <t>E450000017062</t>
  </si>
  <si>
    <t>CODIGO 459115 OCTUBRE 2025. CONSUMO BASICO DE AGUA.</t>
  </si>
  <si>
    <t>CP000001928</t>
  </si>
  <si>
    <t>JCP SERVICIOS DE PROTECCION CONTRA INCENDIOS, SRL</t>
  </si>
  <si>
    <t>SUMINISTROS E INSTALACION EXTINTORES Y LETREROS PARA AREAS DE DEPOSITO 5 AILA-CARGA</t>
  </si>
  <si>
    <t>CP000002067</t>
  </si>
  <si>
    <t>ANTONIO CARVAJAL MONTERO</t>
  </si>
  <si>
    <t>B1500000049</t>
  </si>
  <si>
    <t>CP000002070</t>
  </si>
  <si>
    <t>ESCUELA DE ALTA DIRECCION BARNA</t>
  </si>
  <si>
    <t>B1500001261</t>
  </si>
  <si>
    <t>PROGRAMA DE DESARROLLO GAVINETE DIRECTIVO Y COACHING DE LA DGA</t>
  </si>
  <si>
    <t>CP000002139</t>
  </si>
  <si>
    <t>INSTITUTO CULTURAL DOMINICO AMERICANO</t>
  </si>
  <si>
    <t>B1500003457</t>
  </si>
  <si>
    <t>B1500000023</t>
  </si>
  <si>
    <t>CP000002335</t>
  </si>
  <si>
    <t>CONSTRUCTORA MATOS MOREL &amp; ASOCIADOS, SRL</t>
  </si>
  <si>
    <t>B1500000018</t>
  </si>
  <si>
    <t>SERVICIO DE READECUACION COCINA RESTAURANTE SAMAN Y CAFETERIA GRAN SALON CLUB DGA</t>
  </si>
  <si>
    <t>B1500000019</t>
  </si>
  <si>
    <t>CP000002505</t>
  </si>
  <si>
    <t>IDEMESA, SRL</t>
  </si>
  <si>
    <t>HILADOS Y TELAS</t>
  </si>
  <si>
    <t>B1500001646</t>
  </si>
  <si>
    <t>ADQUISICION DE MEDICAMENTOS USO DGA</t>
  </si>
  <si>
    <t>CP000002543</t>
  </si>
  <si>
    <t>DISTRIBUIDORES INTERNACIONALES DE PETRÓLEO, SA</t>
  </si>
  <si>
    <t>GASOIL</t>
  </si>
  <si>
    <t>E450000005674</t>
  </si>
  <si>
    <t>E450000005725</t>
  </si>
  <si>
    <t>E450000005699</t>
  </si>
  <si>
    <t>E450000005700</t>
  </si>
  <si>
    <t>E450000005877</t>
  </si>
  <si>
    <t>E450000005886</t>
  </si>
  <si>
    <t>E450000005947</t>
  </si>
  <si>
    <t>E4500000005949</t>
  </si>
  <si>
    <t>E450000005959</t>
  </si>
  <si>
    <t>B1500000344</t>
  </si>
  <si>
    <t>B1500000092</t>
  </si>
  <si>
    <t>SERVICIO DE LIMPIEZA ALFOMBRA</t>
  </si>
  <si>
    <t>SERVICIO DE AROMATIZACION EN ESPACIOS</t>
  </si>
  <si>
    <t>CP000002984</t>
  </si>
  <si>
    <t>MR DIAZ GRAPHICS STORE SRL</t>
  </si>
  <si>
    <t>ÚTILES DESTINADOS A ACTIVIDADES DEPORTIVAS Y RECREATIVAS</t>
  </si>
  <si>
    <t>B1500000011</t>
  </si>
  <si>
    <t>ADQUISICION DE UNIFORMES Y ARTICULOS DE BALONCESTO USO COLABORADORES</t>
  </si>
  <si>
    <t>CP000003117</t>
  </si>
  <si>
    <t>EP LUDIC TRAINING SRL</t>
  </si>
  <si>
    <t>E450000000001</t>
  </si>
  <si>
    <t>PAGO 3/3 TALLERES DE EXCELENCIA EN EL SERVICIO E INTELIGENCIA EMOCIONAL, LIDERAZGO Y GESTIÓN DEL CAMBIO PARA PROGRAMA DE PASANTÍA, DGA</t>
  </si>
  <si>
    <t>SERVICIO DE EXTRACCION DE MATERIAL, SUCCION Y LIMPIEZA PROFUNDA DE IMBORNALES Y SEPTICO EN SOTERRADO 3 PARQUEOS AGORA M</t>
  </si>
  <si>
    <t>B1500003868</t>
  </si>
  <si>
    <t>B1500003869</t>
  </si>
  <si>
    <t>B1500003933</t>
  </si>
  <si>
    <t>ADQUSICION DE BATERIA PARA VEHICULO</t>
  </si>
  <si>
    <t>B1500003941</t>
  </si>
  <si>
    <t>B1500003961</t>
  </si>
  <si>
    <t>CP000003188</t>
  </si>
  <si>
    <t>AYUNTAMIENTO SANTO DOMINGO OESTE</t>
  </si>
  <si>
    <t>B1500008721</t>
  </si>
  <si>
    <t>CODIGO 7304903 OCTUBRE 2025. SERVICIO DE RECOGIDA DE DESECHOS SOLIDOS EN LA ADM DE HAINA ORIENTAL.</t>
  </si>
  <si>
    <t>CP000003231</t>
  </si>
  <si>
    <t>INDPROMEDSA IND PROTECTION MEDICAL AND SAFETY</t>
  </si>
  <si>
    <t>B1500000065</t>
  </si>
  <si>
    <t>B1500002546</t>
  </si>
  <si>
    <t>CP000003917</t>
  </si>
  <si>
    <t>ELECTRICOS PROFESIONALES ELECPROF SRL</t>
  </si>
  <si>
    <t>SALDO ADQUISICION SELLOS DE SEGURIDAD</t>
  </si>
  <si>
    <t>B1500000025  SERVICIO DE IMPRESION PARA JORNADA MEDICA</t>
  </si>
  <si>
    <t>CP000003997</t>
  </si>
  <si>
    <t>JUAN DANILO GONZALEZ ENCARNACION</t>
  </si>
  <si>
    <t>B1500000035</t>
  </si>
  <si>
    <t>B1500000010</t>
  </si>
  <si>
    <t>CP000004319</t>
  </si>
  <si>
    <t>EXSELICON SRL</t>
  </si>
  <si>
    <t>SERVICIO DE REPARACION TUBERIA DE COMBUSTIBLE PARA EL ALMACEN DE SUBASTA</t>
  </si>
  <si>
    <t>B1500000161</t>
  </si>
  <si>
    <t>SUMINISTRO E INSTALACION DE COMPRESORES DE 15 TONELADAS PARA PUERTO MULTIMODAL CAUCEDO</t>
  </si>
  <si>
    <t>CP000004327</t>
  </si>
  <si>
    <t>KOREX SRL</t>
  </si>
  <si>
    <t>SERVICIO DE CONFECCION E INSTALACION ESCALERA METALICA EXTERIOR, SEDE CENTRAL</t>
  </si>
  <si>
    <t>CP000004386</t>
  </si>
  <si>
    <t>SERMETIC, SRL</t>
  </si>
  <si>
    <t>B1500000057</t>
  </si>
  <si>
    <t>B1500001658</t>
  </si>
  <si>
    <t>CODIGO 368892 OCTUBRE 2025. SERVICIO DE RECOGIDA DE DESECHOS SOLIDOS.</t>
  </si>
  <si>
    <t>CP000004529</t>
  </si>
  <si>
    <t>ETHOS ESTRATEGIA &amp; COMUNICACION SRL</t>
  </si>
  <si>
    <t>B1500000114</t>
  </si>
  <si>
    <t>CP000004558</t>
  </si>
  <si>
    <t>SOMATCAR SRL</t>
  </si>
  <si>
    <t>B1500000028</t>
  </si>
  <si>
    <t>SERVICIO DE LIMPIEZA PROFUNDA EN AREAS DE OFICINAS, MOBILIARIOS Y EQUIPOS</t>
  </si>
  <si>
    <t>CP000004559</t>
  </si>
  <si>
    <t>ANGEL MEDINA LUX EVENT SUPPORT SRL</t>
  </si>
  <si>
    <t>B1500000263</t>
  </si>
  <si>
    <t>SERVICIO PROTOCOLO ACTIVIDAD AILA</t>
  </si>
  <si>
    <t>CP000004721</t>
  </si>
  <si>
    <t>DACI S COLLECTION SRL</t>
  </si>
  <si>
    <t>B1500000101</t>
  </si>
  <si>
    <t>SERVICIO DE IMPRESION PERSONALIZADO, UTILES DIVERSOS</t>
  </si>
  <si>
    <t>B1500000770</t>
  </si>
  <si>
    <t>COD 210 OCTUBRE 2025. SERVICIOS DE RECOLECCION DESECHOS SOLIDOS EN LA ADM. DE SAMANA.</t>
  </si>
  <si>
    <t>CP000004819</t>
  </si>
  <si>
    <t>LUMINARIO M&amp;M SRL</t>
  </si>
  <si>
    <t>SUMINISTRO E INSTALACION DE PAPEL TINTADO EN PAÑOS FIJOS EN LA NUEVA NAVE AILA CARGA</t>
  </si>
  <si>
    <t>CP000000202</t>
  </si>
  <si>
    <t>MISTER SANDWICH COMIDAS Y MAS SRL</t>
  </si>
  <si>
    <t>SERVICIOS DE ALIMENTACIÓN</t>
  </si>
  <si>
    <t>B1500002487</t>
  </si>
  <si>
    <t>SERVICIOS ALMUERZO CELEBRACION ANIVERSARIO DGA</t>
  </si>
  <si>
    <t>B1500002485</t>
  </si>
  <si>
    <t>CONSUMOS RESTAURANT EL HIGUERO SEPTIEMBRE 2025</t>
  </si>
  <si>
    <t>B1500002481</t>
  </si>
  <si>
    <t>CONSUMOS ALIMENTOS PERSONAL DESPACHO SEPTIEMBRE 2025</t>
  </si>
  <si>
    <t>Al 31 de octubre de 2025</t>
  </si>
  <si>
    <t>|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</si>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</sst>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sz val="14"/>
      <name val="Calibri"/>
      <family val="2"/>
    </font>
    <font>
      <sz val="11"/>
      <name val="Calibri"/>
      <family val="2"/>
    </font>
    <font>
      <sz val="14"/>
      <color rgb="FF000000"/>
      <name val="Segoe UI"/>
      <family val="2"/>
    </font>
    <font>
      <sz val="12"/>
      <color rgb="FF000000"/>
      <name val="Segoe UI"/>
      <family val="2"/>
    </font>
    <font>
      <b/>
      <sz val="12"/>
      <color rgb="FFFFFFFF"/>
      <name val="Arial"/>
      <family val="2"/>
    </font>
    <font>
      <sz val="16"/>
      <name val="Calibri"/>
      <family val="2"/>
    </font>
    <font>
      <b/>
      <sz val="14"/>
      <name val="Segoe UI"/>
      <family val="2"/>
    </font>
    <font>
      <sz val="13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2"/>
    <xf numFmtId="0" fontId="2" fillId="0" borderId="0" xfId="2" applyFont="1"/>
    <xf numFmtId="0" fontId="5" fillId="0" borderId="0" xfId="1" applyFont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left"/>
    </xf>
    <xf numFmtId="0" fontId="7" fillId="0" borderId="0" xfId="1" applyFont="1" applyAlignment="1">
      <alignment vertical="top" wrapText="1" readingOrder="1"/>
    </xf>
    <xf numFmtId="0" fontId="7" fillId="0" borderId="0" xfId="1" applyFont="1" applyAlignment="1">
      <alignment horizontal="left" wrapText="1" readingOrder="1"/>
    </xf>
    <xf numFmtId="14" fontId="7" fillId="0" borderId="0" xfId="1" applyNumberFormat="1" applyFont="1" applyAlignment="1">
      <alignment horizontal="left" wrapText="1" readingOrder="1"/>
    </xf>
    <xf numFmtId="0" fontId="5" fillId="0" borderId="0" xfId="1" applyFont="1"/>
    <xf numFmtId="14" fontId="6" fillId="0" borderId="0" xfId="1" applyNumberFormat="1" applyFont="1"/>
    <xf numFmtId="43" fontId="6" fillId="0" borderId="0" xfId="3" applyFont="1"/>
    <xf numFmtId="14" fontId="8" fillId="0" borderId="1" xfId="1" applyNumberFormat="1" applyFont="1" applyBorder="1" applyAlignment="1">
      <alignment horizontal="left" wrapText="1" readingOrder="1"/>
    </xf>
    <xf numFmtId="0" fontId="8" fillId="0" borderId="1" xfId="1" applyFont="1" applyBorder="1" applyAlignment="1">
      <alignment horizontal="left" wrapText="1" readingOrder="1"/>
    </xf>
    <xf numFmtId="43" fontId="8" fillId="0" borderId="1" xfId="3" applyFont="1" applyBorder="1" applyAlignment="1">
      <alignment horizontal="left" wrapText="1" readingOrder="1"/>
    </xf>
    <xf numFmtId="14" fontId="9" fillId="2" borderId="1" xfId="1" applyNumberFormat="1" applyFont="1" applyFill="1" applyBorder="1" applyAlignment="1">
      <alignment horizontal="center" vertical="center" wrapText="1" readingOrder="1"/>
    </xf>
    <xf numFmtId="0" fontId="10" fillId="0" borderId="0" xfId="1" applyFont="1"/>
    <xf numFmtId="0" fontId="10" fillId="0" borderId="0" xfId="1" applyFont="1" applyAlignment="1">
      <alignment horizontal="left"/>
    </xf>
    <xf numFmtId="14" fontId="10" fillId="0" borderId="0" xfId="1" applyNumberFormat="1" applyFont="1"/>
    <xf numFmtId="0" fontId="11" fillId="0" borderId="0" xfId="1" applyFont="1" applyAlignment="1">
      <alignment wrapText="1"/>
    </xf>
    <xf numFmtId="0" fontId="12" fillId="0" borderId="0" xfId="1" applyFont="1"/>
    <xf numFmtId="0" fontId="13" fillId="0" borderId="0" xfId="1" applyFont="1"/>
    <xf numFmtId="164" fontId="6" fillId="0" borderId="0" xfId="4" applyFont="1"/>
    <xf numFmtId="164" fontId="10" fillId="0" borderId="0" xfId="4" applyFont="1"/>
    <xf numFmtId="0" fontId="3" fillId="0" borderId="0" xfId="1" applyFont="1" applyAlignment="1">
      <alignment horizontal="center" vertical="top" wrapText="1" readingOrder="1"/>
    </xf>
    <xf numFmtId="0" fontId="3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horizontal="center" vertical="top" wrapText="1" readingOrder="1"/>
    </xf>
    <xf numFmtId="49" fontId="4" fillId="0" borderId="0" xfId="1" applyNumberFormat="1" applyFont="1" applyAlignment="1">
      <alignment horizontal="center" vertical="top" wrapText="1" readingOrder="1"/>
    </xf>
    <xf numFmtId="43" fontId="4" fillId="0" borderId="0" xfId="3" applyFont="1" applyBorder="1" applyAlignment="1">
      <alignment horizontal="center" vertical="top" wrapText="1" readingOrder="1"/>
    </xf>
    <xf numFmtId="43" fontId="11" fillId="0" borderId="2" xfId="3" applyFont="1" applyFill="1" applyBorder="1" applyAlignment="1"/>
  </cellXfs>
  <cellStyles count="6">
    <cellStyle name="Millares 2" xfId="3" xr:uid="{A7FB6BD8-A82D-42D2-8492-BD35A07B3AF6}"/>
    <cellStyle name="Millares 3" xfId="4" xr:uid="{EE38B085-94F5-44AF-92E5-849E1617E99C}"/>
    <cellStyle name="Millares 4" xfId="5" xr:uid="{0A3E4E44-73FB-4926-ACE2-E75B14FB6AA0}"/>
    <cellStyle name="Normal" xfId="0" builtinId="0"/>
    <cellStyle name="Normal 2" xfId="1" xr:uid="{B76C97A7-8DB7-4141-A43F-2038F76CB89A}"/>
    <cellStyle name="Normal 3" xfId="2" xr:uid="{DCC1D392-00BB-41F9-A74B-8B0825CD5CC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120196</xdr:colOff>
      <xdr:row>1</xdr:row>
      <xdr:rowOff>13608</xdr:rowOff>
    </xdr:from>
    <xdr:ext cx="1877785" cy="841247"/>
    <xdr:pic>
      <xdr:nvPicPr>
        <xdr:cNvPr id="2" name="Imagen 1" descr="Icono&#10;&#10;Descripción generada automáticamente">
          <a:extLst>
            <a:ext uri="{FF2B5EF4-FFF2-40B4-BE49-F238E27FC236}">
              <a16:creationId xmlns:a16="http://schemas.microsoft.com/office/drawing/2014/main" id="{E2938854-637A-4B8F-90B7-5C2BA93AC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96" y="518433"/>
          <a:ext cx="1877785" cy="84124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A160F-342A-47B1-AC2D-D0B14DC3C4CD}">
  <dimension ref="A1:R248"/>
  <sheetViews>
    <sheetView showGridLines="0" tabSelected="1" zoomScaleNormal="100" workbookViewId="0">
      <selection activeCell="D7" sqref="D7"/>
    </sheetView>
  </sheetViews>
  <sheetFormatPr baseColWidth="10" defaultColWidth="11.42578125" defaultRowHeight="18.75" x14ac:dyDescent="0.3"/>
  <cols>
    <col min="1" max="1" width="17.140625" style="9" bestFit="1" customWidth="1"/>
    <col min="2" max="2" width="22.85546875" style="9" customWidth="1"/>
    <col min="3" max="3" width="15" style="4" customWidth="1"/>
    <col min="4" max="4" width="27.28515625" style="5" customWidth="1"/>
    <col min="5" max="5" width="20" style="4" bestFit="1" customWidth="1"/>
    <col min="6" max="7" width="14.85546875" style="10" bestFit="1" customWidth="1"/>
    <col min="8" max="8" width="28.28515625" style="4" customWidth="1"/>
    <col min="9" max="9" width="23.85546875" style="4" bestFit="1" customWidth="1"/>
    <col min="10" max="10" width="20.5703125" style="4" bestFit="1" customWidth="1"/>
    <col min="11" max="11" width="23.85546875" style="4" bestFit="1" customWidth="1"/>
    <col min="12" max="12" width="11.85546875" style="4" customWidth="1"/>
    <col min="13" max="16384" width="11.42578125" style="4"/>
  </cols>
  <sheetData>
    <row r="1" spans="1:18" ht="21" x14ac:dyDescent="0.35">
      <c r="A1" s="16"/>
      <c r="B1" s="16"/>
      <c r="C1" s="16"/>
      <c r="D1" s="17"/>
      <c r="E1" s="16"/>
      <c r="F1" s="18"/>
      <c r="G1" s="18"/>
      <c r="H1" s="16"/>
      <c r="I1" s="16"/>
      <c r="J1" s="16"/>
      <c r="K1" s="16"/>
    </row>
    <row r="2" spans="1:18" s="1" customFormat="1" ht="20.25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8" s="1" customFormat="1" ht="20.25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8" s="1" customFormat="1" ht="20.25" x14ac:dyDescent="0.25">
      <c r="A4" s="25" t="s">
        <v>602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8" s="1" customFormat="1" ht="18" customHeight="1" x14ac:dyDescent="0.25">
      <c r="A5" s="26"/>
      <c r="B5" s="26"/>
      <c r="C5" s="27"/>
      <c r="D5" s="26"/>
      <c r="E5" s="26"/>
      <c r="F5" s="26"/>
      <c r="G5" s="26"/>
      <c r="H5" s="26"/>
      <c r="I5" s="28"/>
      <c r="J5" s="2"/>
      <c r="K5" s="2"/>
    </row>
    <row r="6" spans="1:18" x14ac:dyDescent="0.3">
      <c r="I6" s="11"/>
      <c r="J6" s="11"/>
    </row>
    <row r="7" spans="1:18" s="3" customFormat="1" ht="50.25" customHeight="1" x14ac:dyDescent="0.25">
      <c r="A7" s="15" t="s">
        <v>604</v>
      </c>
      <c r="B7" s="15" t="s">
        <v>2</v>
      </c>
      <c r="C7" s="15" t="s">
        <v>3</v>
      </c>
      <c r="D7" s="15" t="s">
        <v>4</v>
      </c>
      <c r="E7" s="15" t="s">
        <v>5</v>
      </c>
      <c r="F7" s="15" t="s">
        <v>6</v>
      </c>
      <c r="G7" s="15" t="s">
        <v>7</v>
      </c>
      <c r="H7" s="15" t="s">
        <v>8</v>
      </c>
      <c r="I7" s="15" t="s">
        <v>9</v>
      </c>
      <c r="J7" s="15" t="s">
        <v>10</v>
      </c>
      <c r="K7" s="15" t="s">
        <v>11</v>
      </c>
    </row>
    <row r="8" spans="1:18" ht="69" x14ac:dyDescent="0.3">
      <c r="A8" s="13" t="s">
        <v>172</v>
      </c>
      <c r="B8" s="13" t="s">
        <v>173</v>
      </c>
      <c r="C8" s="13">
        <v>241401</v>
      </c>
      <c r="D8" s="13" t="s">
        <v>122</v>
      </c>
      <c r="E8" s="13" t="s">
        <v>174</v>
      </c>
      <c r="F8" s="12">
        <v>45923</v>
      </c>
      <c r="G8" s="12">
        <v>45961</v>
      </c>
      <c r="H8" s="13" t="str">
        <f>UPPER("Subvencion Educ Sharina Gonzalez y Estefanía la Paz, Lirva Tejeda")</f>
        <v>SUBVENCION EDUC SHARINA GONZALEZ Y ESTEFANÍA LA PAZ, LIRVA TEJEDA</v>
      </c>
      <c r="I8" s="14">
        <f>+J8+K8</f>
        <v>104362.5</v>
      </c>
      <c r="J8" s="14">
        <v>5218.13</v>
      </c>
      <c r="K8" s="14">
        <v>99144.37</v>
      </c>
    </row>
    <row r="9" spans="1:18" ht="69" x14ac:dyDescent="0.3">
      <c r="A9" s="13" t="s">
        <v>175</v>
      </c>
      <c r="B9" s="13" t="s">
        <v>176</v>
      </c>
      <c r="C9" s="13">
        <v>239904</v>
      </c>
      <c r="D9" s="13" t="s">
        <v>113</v>
      </c>
      <c r="E9" s="13" t="s">
        <v>177</v>
      </c>
      <c r="F9" s="12">
        <v>45911</v>
      </c>
      <c r="G9" s="12">
        <v>45945</v>
      </c>
      <c r="H9" s="13" t="s">
        <v>178</v>
      </c>
      <c r="I9" s="14">
        <f t="shared" ref="I9:I72" si="0">+J9+K9</f>
        <v>60000.639999999999</v>
      </c>
      <c r="J9" s="14">
        <v>2542.4</v>
      </c>
      <c r="K9" s="14">
        <v>57458.239999999998</v>
      </c>
      <c r="R9" s="4" t="s">
        <v>603</v>
      </c>
    </row>
    <row r="10" spans="1:18" ht="51.75" x14ac:dyDescent="0.3">
      <c r="A10" s="13" t="s">
        <v>175</v>
      </c>
      <c r="B10" s="13" t="s">
        <v>176</v>
      </c>
      <c r="C10" s="13">
        <v>239904</v>
      </c>
      <c r="D10" s="13" t="s">
        <v>113</v>
      </c>
      <c r="E10" s="13" t="s">
        <v>179</v>
      </c>
      <c r="F10" s="12">
        <v>45919</v>
      </c>
      <c r="G10" s="12">
        <v>45959</v>
      </c>
      <c r="H10" s="13" t="str">
        <f>UPPER("Serv reparacion barrera de acc parqueos O/25-00624")</f>
        <v>SERV REPARACION BARRERA DE ACC PARQUEOS O/25-00624</v>
      </c>
      <c r="I10" s="14">
        <f t="shared" si="0"/>
        <v>87600</v>
      </c>
      <c r="J10" s="14">
        <v>3711.86</v>
      </c>
      <c r="K10" s="14">
        <v>83888.14</v>
      </c>
    </row>
    <row r="11" spans="1:18" ht="34.5" x14ac:dyDescent="0.3">
      <c r="A11" s="13" t="s">
        <v>180</v>
      </c>
      <c r="B11" s="13" t="s">
        <v>181</v>
      </c>
      <c r="C11" s="13">
        <v>231101</v>
      </c>
      <c r="D11" s="13" t="s">
        <v>133</v>
      </c>
      <c r="E11" s="13" t="s">
        <v>182</v>
      </c>
      <c r="F11" s="12">
        <v>45911</v>
      </c>
      <c r="G11" s="12">
        <v>45946</v>
      </c>
      <c r="H11" s="13" t="s">
        <v>183</v>
      </c>
      <c r="I11" s="14">
        <f t="shared" si="0"/>
        <v>1070.7</v>
      </c>
      <c r="J11" s="14">
        <v>0</v>
      </c>
      <c r="K11" s="14">
        <v>1070.7</v>
      </c>
    </row>
    <row r="12" spans="1:18" ht="34.5" x14ac:dyDescent="0.3">
      <c r="A12" s="13" t="s">
        <v>180</v>
      </c>
      <c r="B12" s="13" t="s">
        <v>181</v>
      </c>
      <c r="C12" s="13">
        <v>231101</v>
      </c>
      <c r="D12" s="13" t="s">
        <v>133</v>
      </c>
      <c r="E12" s="13" t="s">
        <v>184</v>
      </c>
      <c r="F12" s="12">
        <v>45916</v>
      </c>
      <c r="G12" s="12">
        <v>45946</v>
      </c>
      <c r="H12" s="13" t="s">
        <v>185</v>
      </c>
      <c r="I12" s="14">
        <f t="shared" si="0"/>
        <v>1160.7</v>
      </c>
      <c r="J12" s="14">
        <v>0</v>
      </c>
      <c r="K12" s="14">
        <v>1160.7</v>
      </c>
    </row>
    <row r="13" spans="1:18" ht="34.5" x14ac:dyDescent="0.3">
      <c r="A13" s="13" t="s">
        <v>180</v>
      </c>
      <c r="B13" s="13" t="s">
        <v>181</v>
      </c>
      <c r="C13" s="13">
        <v>231101</v>
      </c>
      <c r="D13" s="13" t="s">
        <v>133</v>
      </c>
      <c r="E13" s="13" t="s">
        <v>186</v>
      </c>
      <c r="F13" s="12">
        <v>45923</v>
      </c>
      <c r="G13" s="12">
        <v>45946</v>
      </c>
      <c r="H13" s="13" t="s">
        <v>185</v>
      </c>
      <c r="I13" s="14">
        <f t="shared" si="0"/>
        <v>1325.65</v>
      </c>
      <c r="J13" s="14">
        <v>0</v>
      </c>
      <c r="K13" s="14">
        <v>1325.65</v>
      </c>
    </row>
    <row r="14" spans="1:18" ht="34.5" x14ac:dyDescent="0.3">
      <c r="A14" s="13" t="s">
        <v>180</v>
      </c>
      <c r="B14" s="13" t="s">
        <v>181</v>
      </c>
      <c r="C14" s="13">
        <v>231101</v>
      </c>
      <c r="D14" s="13" t="s">
        <v>133</v>
      </c>
      <c r="E14" s="13" t="s">
        <v>187</v>
      </c>
      <c r="F14" s="12">
        <v>45908</v>
      </c>
      <c r="G14" s="12">
        <v>45958</v>
      </c>
      <c r="H14" s="13" t="s">
        <v>185</v>
      </c>
      <c r="I14" s="14">
        <f t="shared" si="0"/>
        <v>36674.57</v>
      </c>
      <c r="J14" s="14">
        <v>0</v>
      </c>
      <c r="K14" s="14">
        <v>36674.57</v>
      </c>
    </row>
    <row r="15" spans="1:18" ht="34.5" x14ac:dyDescent="0.3">
      <c r="A15" s="13" t="s">
        <v>180</v>
      </c>
      <c r="B15" s="13" t="s">
        <v>181</v>
      </c>
      <c r="C15" s="13">
        <v>231101</v>
      </c>
      <c r="D15" s="13" t="s">
        <v>133</v>
      </c>
      <c r="E15" s="13" t="s">
        <v>188</v>
      </c>
      <c r="F15" s="12">
        <v>45912</v>
      </c>
      <c r="G15" s="12">
        <v>45958</v>
      </c>
      <c r="H15" s="13" t="s">
        <v>185</v>
      </c>
      <c r="I15" s="14">
        <f t="shared" si="0"/>
        <v>3244.22</v>
      </c>
      <c r="J15" s="14">
        <v>0</v>
      </c>
      <c r="K15" s="14">
        <v>3244.22</v>
      </c>
    </row>
    <row r="16" spans="1:18" ht="34.5" x14ac:dyDescent="0.3">
      <c r="A16" s="13" t="s">
        <v>180</v>
      </c>
      <c r="B16" s="13" t="s">
        <v>181</v>
      </c>
      <c r="C16" s="13">
        <v>231101</v>
      </c>
      <c r="D16" s="13" t="s">
        <v>133</v>
      </c>
      <c r="E16" s="13" t="s">
        <v>189</v>
      </c>
      <c r="F16" s="12">
        <v>45933</v>
      </c>
      <c r="G16" s="12">
        <v>45959</v>
      </c>
      <c r="H16" s="13" t="s">
        <v>185</v>
      </c>
      <c r="I16" s="14">
        <f t="shared" si="0"/>
        <v>13948.81</v>
      </c>
      <c r="J16" s="14">
        <v>0</v>
      </c>
      <c r="K16" s="14">
        <v>13948.81</v>
      </c>
    </row>
    <row r="17" spans="1:11" ht="34.5" x14ac:dyDescent="0.3">
      <c r="A17" s="13" t="s">
        <v>180</v>
      </c>
      <c r="B17" s="13" t="s">
        <v>181</v>
      </c>
      <c r="C17" s="13">
        <v>231101</v>
      </c>
      <c r="D17" s="13" t="s">
        <v>133</v>
      </c>
      <c r="E17" s="13" t="s">
        <v>190</v>
      </c>
      <c r="F17" s="12">
        <v>45939</v>
      </c>
      <c r="G17" s="12">
        <v>45959</v>
      </c>
      <c r="H17" s="13" t="s">
        <v>185</v>
      </c>
      <c r="I17" s="14">
        <f t="shared" si="0"/>
        <v>8587.7000000000007</v>
      </c>
      <c r="J17" s="14">
        <v>0</v>
      </c>
      <c r="K17" s="14">
        <v>8587.7000000000007</v>
      </c>
    </row>
    <row r="18" spans="1:11" ht="34.5" x14ac:dyDescent="0.3">
      <c r="A18" s="13" t="s">
        <v>180</v>
      </c>
      <c r="B18" s="13" t="s">
        <v>181</v>
      </c>
      <c r="C18" s="13">
        <v>231101</v>
      </c>
      <c r="D18" s="13" t="s">
        <v>133</v>
      </c>
      <c r="E18" s="13" t="s">
        <v>191</v>
      </c>
      <c r="F18" s="12">
        <v>45943</v>
      </c>
      <c r="G18" s="12">
        <v>45959</v>
      </c>
      <c r="H18" s="13" t="s">
        <v>185</v>
      </c>
      <c r="I18" s="14">
        <f t="shared" si="0"/>
        <v>4049.9</v>
      </c>
      <c r="J18" s="14">
        <v>0</v>
      </c>
      <c r="K18" s="14">
        <v>4049.9</v>
      </c>
    </row>
    <row r="19" spans="1:11" ht="34.5" x14ac:dyDescent="0.3">
      <c r="A19" s="13" t="s">
        <v>180</v>
      </c>
      <c r="B19" s="13" t="s">
        <v>181</v>
      </c>
      <c r="C19" s="13">
        <v>231101</v>
      </c>
      <c r="D19" s="13" t="s">
        <v>133</v>
      </c>
      <c r="E19" s="13" t="s">
        <v>192</v>
      </c>
      <c r="F19" s="12">
        <v>45922</v>
      </c>
      <c r="G19" s="12">
        <v>45960</v>
      </c>
      <c r="H19" s="13" t="s">
        <v>185</v>
      </c>
      <c r="I19" s="14">
        <f t="shared" si="0"/>
        <v>17561.47</v>
      </c>
      <c r="J19" s="14">
        <v>0</v>
      </c>
      <c r="K19" s="14">
        <v>17561.47</v>
      </c>
    </row>
    <row r="20" spans="1:11" ht="120.75" x14ac:dyDescent="0.3">
      <c r="A20" s="13" t="s">
        <v>12</v>
      </c>
      <c r="B20" s="13" t="s">
        <v>13</v>
      </c>
      <c r="C20" s="13">
        <v>225302</v>
      </c>
      <c r="D20" s="13" t="s">
        <v>118</v>
      </c>
      <c r="E20" s="13" t="s">
        <v>193</v>
      </c>
      <c r="F20" s="12">
        <v>45883</v>
      </c>
      <c r="G20" s="12">
        <v>45957</v>
      </c>
      <c r="H20" s="13" t="s">
        <v>194</v>
      </c>
      <c r="I20" s="14">
        <f t="shared" si="0"/>
        <v>33287.410000000003</v>
      </c>
      <c r="J20" s="14">
        <v>0</v>
      </c>
      <c r="K20" s="14">
        <v>33287.410000000003</v>
      </c>
    </row>
    <row r="21" spans="1:11" ht="103.5" x14ac:dyDescent="0.3">
      <c r="A21" s="13" t="s">
        <v>12</v>
      </c>
      <c r="B21" s="13" t="s">
        <v>13</v>
      </c>
      <c r="C21" s="13">
        <v>221501</v>
      </c>
      <c r="D21" s="13" t="s">
        <v>117</v>
      </c>
      <c r="E21" s="13" t="s">
        <v>195</v>
      </c>
      <c r="F21" s="12">
        <v>45901</v>
      </c>
      <c r="G21" s="12">
        <v>45957</v>
      </c>
      <c r="H21" s="13" t="s">
        <v>196</v>
      </c>
      <c r="I21" s="14">
        <f t="shared" si="0"/>
        <v>327736.5</v>
      </c>
      <c r="J21" s="14">
        <v>0</v>
      </c>
      <c r="K21" s="14">
        <v>327736.5</v>
      </c>
    </row>
    <row r="22" spans="1:11" ht="120.75" x14ac:dyDescent="0.3">
      <c r="A22" s="13" t="s">
        <v>12</v>
      </c>
      <c r="B22" s="13" t="s">
        <v>13</v>
      </c>
      <c r="C22" s="13">
        <v>221501</v>
      </c>
      <c r="D22" s="13" t="s">
        <v>117</v>
      </c>
      <c r="E22" s="13" t="s">
        <v>197</v>
      </c>
      <c r="F22" s="12">
        <v>45901</v>
      </c>
      <c r="G22" s="12">
        <v>45957</v>
      </c>
      <c r="H22" s="13" t="s">
        <v>198</v>
      </c>
      <c r="I22" s="14">
        <f t="shared" si="0"/>
        <v>665530.30000000005</v>
      </c>
      <c r="J22" s="14">
        <v>0</v>
      </c>
      <c r="K22" s="14">
        <v>665530.30000000005</v>
      </c>
    </row>
    <row r="23" spans="1:11" ht="86.25" x14ac:dyDescent="0.3">
      <c r="A23" s="13" t="s">
        <v>12</v>
      </c>
      <c r="B23" s="13" t="s">
        <v>13</v>
      </c>
      <c r="C23" s="13">
        <v>221301</v>
      </c>
      <c r="D23" s="13" t="s">
        <v>116</v>
      </c>
      <c r="E23" s="13" t="s">
        <v>199</v>
      </c>
      <c r="F23" s="12">
        <v>45901</v>
      </c>
      <c r="G23" s="12">
        <v>45957</v>
      </c>
      <c r="H23" s="13" t="s">
        <v>200</v>
      </c>
      <c r="I23" s="14">
        <f t="shared" si="0"/>
        <v>3137890.94</v>
      </c>
      <c r="J23" s="14">
        <v>0</v>
      </c>
      <c r="K23" s="14">
        <v>3137890.94</v>
      </c>
    </row>
    <row r="24" spans="1:11" ht="120.75" x14ac:dyDescent="0.3">
      <c r="A24" s="13" t="s">
        <v>12</v>
      </c>
      <c r="B24" s="13" t="s">
        <v>13</v>
      </c>
      <c r="C24" s="13">
        <v>221501</v>
      </c>
      <c r="D24" s="13" t="s">
        <v>117</v>
      </c>
      <c r="E24" s="13" t="s">
        <v>201</v>
      </c>
      <c r="F24" s="12">
        <v>45901</v>
      </c>
      <c r="G24" s="12">
        <v>45957</v>
      </c>
      <c r="H24" s="13" t="s">
        <v>202</v>
      </c>
      <c r="I24" s="14">
        <f t="shared" si="0"/>
        <v>1101182.17</v>
      </c>
      <c r="J24" s="14">
        <v>0</v>
      </c>
      <c r="K24" s="14">
        <v>1101182.17</v>
      </c>
    </row>
    <row r="25" spans="1:11" ht="86.25" x14ac:dyDescent="0.3">
      <c r="A25" s="13" t="s">
        <v>12</v>
      </c>
      <c r="B25" s="13" t="s">
        <v>13</v>
      </c>
      <c r="C25" s="13">
        <v>221501</v>
      </c>
      <c r="D25" s="13" t="s">
        <v>117</v>
      </c>
      <c r="E25" s="13" t="s">
        <v>203</v>
      </c>
      <c r="F25" s="12">
        <v>45901</v>
      </c>
      <c r="G25" s="12">
        <v>45957</v>
      </c>
      <c r="H25" s="13" t="s">
        <v>204</v>
      </c>
      <c r="I25" s="14">
        <f t="shared" si="0"/>
        <v>367421.5</v>
      </c>
      <c r="J25" s="14">
        <v>0</v>
      </c>
      <c r="K25" s="14">
        <v>367421.5</v>
      </c>
    </row>
    <row r="26" spans="1:11" ht="120.75" x14ac:dyDescent="0.3">
      <c r="A26" s="13" t="s">
        <v>12</v>
      </c>
      <c r="B26" s="13" t="s">
        <v>13</v>
      </c>
      <c r="C26" s="13">
        <v>225302</v>
      </c>
      <c r="D26" s="13" t="s">
        <v>118</v>
      </c>
      <c r="E26" s="13" t="s">
        <v>205</v>
      </c>
      <c r="F26" s="12">
        <v>45901</v>
      </c>
      <c r="G26" s="12">
        <v>45957</v>
      </c>
      <c r="H26" s="13" t="s">
        <v>206</v>
      </c>
      <c r="I26" s="14">
        <f t="shared" si="0"/>
        <v>4413743.25</v>
      </c>
      <c r="J26" s="14">
        <v>0</v>
      </c>
      <c r="K26" s="14">
        <v>4413743.25</v>
      </c>
    </row>
    <row r="27" spans="1:11" ht="86.25" x14ac:dyDescent="0.3">
      <c r="A27" s="13" t="s">
        <v>12</v>
      </c>
      <c r="B27" s="13" t="s">
        <v>13</v>
      </c>
      <c r="C27" s="13">
        <v>221501</v>
      </c>
      <c r="D27" s="13" t="s">
        <v>117</v>
      </c>
      <c r="E27" s="13" t="s">
        <v>207</v>
      </c>
      <c r="F27" s="12">
        <v>45901</v>
      </c>
      <c r="G27" s="12">
        <v>45957</v>
      </c>
      <c r="H27" s="13" t="s">
        <v>208</v>
      </c>
      <c r="I27" s="14">
        <f t="shared" si="0"/>
        <v>562776.09</v>
      </c>
      <c r="J27" s="14">
        <v>0</v>
      </c>
      <c r="K27" s="14">
        <v>562776.09</v>
      </c>
    </row>
    <row r="28" spans="1:11" ht="120.75" x14ac:dyDescent="0.3">
      <c r="A28" s="13" t="s">
        <v>12</v>
      </c>
      <c r="B28" s="13" t="s">
        <v>13</v>
      </c>
      <c r="C28" s="13">
        <v>225302</v>
      </c>
      <c r="D28" s="13" t="s">
        <v>118</v>
      </c>
      <c r="E28" s="13" t="s">
        <v>209</v>
      </c>
      <c r="F28" s="12">
        <v>45883</v>
      </c>
      <c r="G28" s="12">
        <v>45957</v>
      </c>
      <c r="H28" s="13" t="s">
        <v>210</v>
      </c>
      <c r="I28" s="14">
        <f t="shared" si="0"/>
        <v>24976.42</v>
      </c>
      <c r="J28" s="14">
        <v>0</v>
      </c>
      <c r="K28" s="14">
        <v>24976.42</v>
      </c>
    </row>
    <row r="29" spans="1:11" ht="69" x14ac:dyDescent="0.3">
      <c r="A29" s="13" t="s">
        <v>14</v>
      </c>
      <c r="B29" s="13" t="s">
        <v>15</v>
      </c>
      <c r="C29" s="13">
        <v>228503</v>
      </c>
      <c r="D29" s="13" t="s">
        <v>119</v>
      </c>
      <c r="E29" s="13" t="s">
        <v>211</v>
      </c>
      <c r="F29" s="12">
        <v>45931</v>
      </c>
      <c r="G29" s="12">
        <v>45952</v>
      </c>
      <c r="H29" s="13" t="s">
        <v>212</v>
      </c>
      <c r="I29" s="14">
        <f t="shared" si="0"/>
        <v>30980</v>
      </c>
      <c r="J29" s="14">
        <v>0</v>
      </c>
      <c r="K29" s="14">
        <v>30980</v>
      </c>
    </row>
    <row r="30" spans="1:11" ht="69" x14ac:dyDescent="0.3">
      <c r="A30" s="13" t="s">
        <v>14</v>
      </c>
      <c r="B30" s="13" t="s">
        <v>15</v>
      </c>
      <c r="C30" s="13">
        <v>228503</v>
      </c>
      <c r="D30" s="13" t="s">
        <v>119</v>
      </c>
      <c r="E30" s="13" t="s">
        <v>213</v>
      </c>
      <c r="F30" s="12">
        <v>45931</v>
      </c>
      <c r="G30" s="12">
        <v>45952</v>
      </c>
      <c r="H30" s="13" t="s">
        <v>214</v>
      </c>
      <c r="I30" s="14">
        <f t="shared" si="0"/>
        <v>14960</v>
      </c>
      <c r="J30" s="14">
        <v>0</v>
      </c>
      <c r="K30" s="14">
        <v>14960</v>
      </c>
    </row>
    <row r="31" spans="1:11" ht="34.5" x14ac:dyDescent="0.3">
      <c r="A31" s="13" t="s">
        <v>215</v>
      </c>
      <c r="B31" s="13" t="s">
        <v>216</v>
      </c>
      <c r="C31" s="13">
        <v>228702</v>
      </c>
      <c r="D31" s="13" t="s">
        <v>114</v>
      </c>
      <c r="E31" s="13" t="s">
        <v>217</v>
      </c>
      <c r="F31" s="12">
        <v>45926</v>
      </c>
      <c r="G31" s="12">
        <v>45947</v>
      </c>
      <c r="H31" s="13" t="s">
        <v>115</v>
      </c>
      <c r="I31" s="14">
        <f t="shared" si="0"/>
        <v>11800</v>
      </c>
      <c r="J31" s="14">
        <v>2800</v>
      </c>
      <c r="K31" s="14">
        <v>9000</v>
      </c>
    </row>
    <row r="32" spans="1:11" ht="34.5" x14ac:dyDescent="0.3">
      <c r="A32" s="13" t="s">
        <v>215</v>
      </c>
      <c r="B32" s="13" t="s">
        <v>216</v>
      </c>
      <c r="C32" s="13">
        <v>228702</v>
      </c>
      <c r="D32" s="13" t="s">
        <v>114</v>
      </c>
      <c r="E32" s="13" t="s">
        <v>218</v>
      </c>
      <c r="F32" s="12">
        <v>45926</v>
      </c>
      <c r="G32" s="12">
        <v>45947</v>
      </c>
      <c r="H32" s="13" t="s">
        <v>115</v>
      </c>
      <c r="I32" s="14">
        <f t="shared" si="0"/>
        <v>29500</v>
      </c>
      <c r="J32" s="14">
        <v>7000</v>
      </c>
      <c r="K32" s="14">
        <v>22500</v>
      </c>
    </row>
    <row r="33" spans="1:11" ht="34.5" x14ac:dyDescent="0.3">
      <c r="A33" s="13" t="s">
        <v>219</v>
      </c>
      <c r="B33" s="13" t="s">
        <v>220</v>
      </c>
      <c r="C33" s="13">
        <v>224101</v>
      </c>
      <c r="D33" s="13" t="s">
        <v>221</v>
      </c>
      <c r="E33" s="13" t="s">
        <v>222</v>
      </c>
      <c r="F33" s="12">
        <v>45926</v>
      </c>
      <c r="G33" s="12">
        <v>45961</v>
      </c>
      <c r="H33" s="13" t="s">
        <v>223</v>
      </c>
      <c r="I33" s="14">
        <f t="shared" si="0"/>
        <v>201888.72999999998</v>
      </c>
      <c r="J33" s="14">
        <v>8554.61</v>
      </c>
      <c r="K33" s="14">
        <v>193334.12</v>
      </c>
    </row>
    <row r="34" spans="1:11" ht="69" x14ac:dyDescent="0.3">
      <c r="A34" s="13" t="s">
        <v>16</v>
      </c>
      <c r="B34" s="13" t="s">
        <v>17</v>
      </c>
      <c r="C34" s="13">
        <v>227208</v>
      </c>
      <c r="D34" s="13" t="s">
        <v>120</v>
      </c>
      <c r="E34" s="13" t="s">
        <v>224</v>
      </c>
      <c r="F34" s="12">
        <v>45917</v>
      </c>
      <c r="G34" s="12">
        <v>45947</v>
      </c>
      <c r="H34" s="13" t="str">
        <f>UPPER("E450000000092 Serv mantenimiento preventivo")</f>
        <v>E450000000092 SERV MANTENIMIENTO PREVENTIVO</v>
      </c>
      <c r="I34" s="14">
        <f t="shared" si="0"/>
        <v>375000</v>
      </c>
      <c r="J34" s="14">
        <v>17161.02</v>
      </c>
      <c r="K34" s="14">
        <v>357838.98</v>
      </c>
    </row>
    <row r="35" spans="1:11" ht="51.75" x14ac:dyDescent="0.3">
      <c r="A35" s="13" t="s">
        <v>225</v>
      </c>
      <c r="B35" s="13" t="s">
        <v>226</v>
      </c>
      <c r="C35" s="13">
        <v>261101</v>
      </c>
      <c r="D35" s="13" t="s">
        <v>170</v>
      </c>
      <c r="E35" s="13" t="s">
        <v>227</v>
      </c>
      <c r="F35" s="12">
        <v>45960</v>
      </c>
      <c r="G35" s="12">
        <v>45961</v>
      </c>
      <c r="H35" s="13" t="str">
        <f>UPPER("Adq. Mobil p/area Almacen sede O/25-00493")</f>
        <v>ADQ. MOBIL P/AREA ALMACEN SEDE O/25-00493</v>
      </c>
      <c r="I35" s="14">
        <f t="shared" si="0"/>
        <v>61015.09</v>
      </c>
      <c r="J35" s="14">
        <v>2585.39</v>
      </c>
      <c r="K35" s="14">
        <v>58429.7</v>
      </c>
    </row>
    <row r="36" spans="1:11" ht="34.5" x14ac:dyDescent="0.3">
      <c r="A36" s="13" t="s">
        <v>228</v>
      </c>
      <c r="B36" s="13" t="s">
        <v>229</v>
      </c>
      <c r="C36" s="13">
        <v>228702</v>
      </c>
      <c r="D36" s="13" t="s">
        <v>114</v>
      </c>
      <c r="E36" s="13" t="s">
        <v>230</v>
      </c>
      <c r="F36" s="12">
        <v>45931</v>
      </c>
      <c r="G36" s="12">
        <v>45947</v>
      </c>
      <c r="H36" s="13" t="s">
        <v>115</v>
      </c>
      <c r="I36" s="14">
        <f t="shared" si="0"/>
        <v>21830</v>
      </c>
      <c r="J36" s="14">
        <v>5180</v>
      </c>
      <c r="K36" s="14">
        <v>16650</v>
      </c>
    </row>
    <row r="37" spans="1:11" ht="69" x14ac:dyDescent="0.3">
      <c r="A37" s="13" t="s">
        <v>231</v>
      </c>
      <c r="B37" s="13" t="s">
        <v>232</v>
      </c>
      <c r="C37" s="13">
        <v>225401</v>
      </c>
      <c r="D37" s="13" t="s">
        <v>233</v>
      </c>
      <c r="E37" s="13" t="s">
        <v>234</v>
      </c>
      <c r="F37" s="12">
        <v>45947</v>
      </c>
      <c r="G37" s="12">
        <v>45958</v>
      </c>
      <c r="H37" s="13" t="str">
        <f>UPPER("Contrat serv transporte colect p/empleados")</f>
        <v>CONTRAT SERV TRANSPORTE COLECT P/EMPLEADOS</v>
      </c>
      <c r="I37" s="14">
        <f t="shared" si="0"/>
        <v>995115</v>
      </c>
      <c r="J37" s="14">
        <v>49755.75</v>
      </c>
      <c r="K37" s="14">
        <v>945359.25</v>
      </c>
    </row>
    <row r="38" spans="1:11" ht="51.75" x14ac:dyDescent="0.3">
      <c r="A38" s="13" t="s">
        <v>235</v>
      </c>
      <c r="B38" s="13" t="s">
        <v>236</v>
      </c>
      <c r="C38" s="13">
        <v>237104</v>
      </c>
      <c r="D38" s="13" t="s">
        <v>237</v>
      </c>
      <c r="E38" s="13" t="s">
        <v>238</v>
      </c>
      <c r="F38" s="12">
        <v>45950</v>
      </c>
      <c r="G38" s="12">
        <v>45952</v>
      </c>
      <c r="H38" s="13" t="str">
        <f>UPPER("Sum Gas licuado p/almacén de subasta o/24-00391")</f>
        <v>SUM GAS LICUADO P/ALMACÉN DE SUBASTA O/24-00391</v>
      </c>
      <c r="I38" s="14">
        <f t="shared" si="0"/>
        <v>30000</v>
      </c>
      <c r="J38" s="14">
        <v>0</v>
      </c>
      <c r="K38" s="14">
        <v>30000</v>
      </c>
    </row>
    <row r="39" spans="1:11" ht="69" x14ac:dyDescent="0.3">
      <c r="A39" s="13" t="s">
        <v>239</v>
      </c>
      <c r="B39" s="13" t="s">
        <v>240</v>
      </c>
      <c r="C39" s="13">
        <v>241401</v>
      </c>
      <c r="D39" s="13" t="s">
        <v>122</v>
      </c>
      <c r="E39" s="13" t="s">
        <v>241</v>
      </c>
      <c r="F39" s="12">
        <v>45903</v>
      </c>
      <c r="G39" s="12">
        <v>45958</v>
      </c>
      <c r="H39" s="13" t="s">
        <v>242</v>
      </c>
      <c r="I39" s="14">
        <f t="shared" si="0"/>
        <v>13300</v>
      </c>
      <c r="J39" s="14">
        <v>0</v>
      </c>
      <c r="K39" s="14">
        <v>13300</v>
      </c>
    </row>
    <row r="40" spans="1:11" ht="34.5" x14ac:dyDescent="0.3">
      <c r="A40" s="13" t="s">
        <v>243</v>
      </c>
      <c r="B40" s="13" t="s">
        <v>244</v>
      </c>
      <c r="C40" s="13">
        <v>226301</v>
      </c>
      <c r="D40" s="13" t="s">
        <v>140</v>
      </c>
      <c r="E40" s="13" t="s">
        <v>245</v>
      </c>
      <c r="F40" s="12">
        <v>45918</v>
      </c>
      <c r="G40" s="12">
        <v>45959</v>
      </c>
      <c r="H40" s="13" t="str">
        <f>UPPER("SDA-2531 Servicio admin de salud")</f>
        <v>SDA-2531 SERVICIO ADMIN DE SALUD</v>
      </c>
      <c r="I40" s="14">
        <f t="shared" si="0"/>
        <v>174303</v>
      </c>
      <c r="J40" s="14">
        <v>0</v>
      </c>
      <c r="K40" s="14">
        <v>174303</v>
      </c>
    </row>
    <row r="41" spans="1:11" ht="51.75" x14ac:dyDescent="0.3">
      <c r="A41" s="13" t="s">
        <v>18</v>
      </c>
      <c r="B41" s="13" t="s">
        <v>19</v>
      </c>
      <c r="C41" s="13">
        <v>221501</v>
      </c>
      <c r="D41" s="13" t="s">
        <v>117</v>
      </c>
      <c r="E41" s="13" t="s">
        <v>246</v>
      </c>
      <c r="F41" s="12">
        <v>45927</v>
      </c>
      <c r="G41" s="12">
        <v>45959</v>
      </c>
      <c r="H41" s="13" t="s">
        <v>247</v>
      </c>
      <c r="I41" s="14">
        <f t="shared" si="0"/>
        <v>1433606.51</v>
      </c>
      <c r="J41" s="14">
        <v>0</v>
      </c>
      <c r="K41" s="14">
        <v>1433606.51</v>
      </c>
    </row>
    <row r="42" spans="1:11" ht="69" x14ac:dyDescent="0.3">
      <c r="A42" s="13" t="s">
        <v>18</v>
      </c>
      <c r="B42" s="13" t="s">
        <v>19</v>
      </c>
      <c r="C42" s="13">
        <v>221201</v>
      </c>
      <c r="D42" s="13" t="s">
        <v>123</v>
      </c>
      <c r="E42" s="13" t="s">
        <v>248</v>
      </c>
      <c r="F42" s="12">
        <v>45927</v>
      </c>
      <c r="G42" s="12">
        <v>45959</v>
      </c>
      <c r="H42" s="13" t="s">
        <v>249</v>
      </c>
      <c r="I42" s="14">
        <f t="shared" si="0"/>
        <v>85.91</v>
      </c>
      <c r="J42" s="14">
        <v>0</v>
      </c>
      <c r="K42" s="14">
        <v>85.91</v>
      </c>
    </row>
    <row r="43" spans="1:11" ht="69" x14ac:dyDescent="0.3">
      <c r="A43" s="13" t="s">
        <v>18</v>
      </c>
      <c r="B43" s="13" t="s">
        <v>19</v>
      </c>
      <c r="C43" s="13">
        <v>221501</v>
      </c>
      <c r="D43" s="13" t="s">
        <v>117</v>
      </c>
      <c r="E43" s="13" t="s">
        <v>248</v>
      </c>
      <c r="F43" s="12">
        <v>45927</v>
      </c>
      <c r="G43" s="12">
        <v>45959</v>
      </c>
      <c r="H43" s="13" t="s">
        <v>249</v>
      </c>
      <c r="I43" s="14">
        <f t="shared" si="0"/>
        <v>6101.79</v>
      </c>
      <c r="J43" s="14">
        <v>0</v>
      </c>
      <c r="K43" s="14">
        <v>6101.79</v>
      </c>
    </row>
    <row r="44" spans="1:11" ht="51.75" x14ac:dyDescent="0.3">
      <c r="A44" s="13" t="s">
        <v>18</v>
      </c>
      <c r="B44" s="13" t="s">
        <v>19</v>
      </c>
      <c r="C44" s="13">
        <v>221501</v>
      </c>
      <c r="D44" s="13" t="s">
        <v>117</v>
      </c>
      <c r="E44" s="13" t="s">
        <v>250</v>
      </c>
      <c r="F44" s="12">
        <v>45927</v>
      </c>
      <c r="G44" s="12">
        <v>45959</v>
      </c>
      <c r="H44" s="13" t="s">
        <v>251</v>
      </c>
      <c r="I44" s="14">
        <f t="shared" si="0"/>
        <v>1470827.52</v>
      </c>
      <c r="J44" s="14">
        <v>0</v>
      </c>
      <c r="K44" s="14">
        <v>1470827.52</v>
      </c>
    </row>
    <row r="45" spans="1:11" ht="69" x14ac:dyDescent="0.3">
      <c r="A45" s="13" t="s">
        <v>18</v>
      </c>
      <c r="B45" s="13" t="s">
        <v>19</v>
      </c>
      <c r="C45" s="13">
        <v>221301</v>
      </c>
      <c r="D45" s="13" t="s">
        <v>116</v>
      </c>
      <c r="E45" s="13" t="s">
        <v>252</v>
      </c>
      <c r="F45" s="12">
        <v>45927</v>
      </c>
      <c r="G45" s="12">
        <v>45959</v>
      </c>
      <c r="H45" s="13" t="s">
        <v>253</v>
      </c>
      <c r="I45" s="14">
        <f t="shared" si="0"/>
        <v>318884.90999999997</v>
      </c>
      <c r="J45" s="14">
        <v>0</v>
      </c>
      <c r="K45" s="14">
        <v>318884.90999999997</v>
      </c>
    </row>
    <row r="46" spans="1:11" ht="51.75" x14ac:dyDescent="0.3">
      <c r="A46" s="13" t="s">
        <v>18</v>
      </c>
      <c r="B46" s="13" t="s">
        <v>19</v>
      </c>
      <c r="C46" s="13">
        <v>221501</v>
      </c>
      <c r="D46" s="13" t="s">
        <v>117</v>
      </c>
      <c r="E46" s="13" t="s">
        <v>254</v>
      </c>
      <c r="F46" s="12">
        <v>45927</v>
      </c>
      <c r="G46" s="12">
        <v>45959</v>
      </c>
      <c r="H46" s="13" t="s">
        <v>255</v>
      </c>
      <c r="I46" s="14">
        <f t="shared" si="0"/>
        <v>40643.82</v>
      </c>
      <c r="J46" s="14">
        <v>0</v>
      </c>
      <c r="K46" s="14">
        <v>40643.82</v>
      </c>
    </row>
    <row r="47" spans="1:11" ht="103.5" x14ac:dyDescent="0.3">
      <c r="A47" s="13" t="s">
        <v>18</v>
      </c>
      <c r="B47" s="13" t="s">
        <v>19</v>
      </c>
      <c r="C47" s="13">
        <v>225302</v>
      </c>
      <c r="D47" s="13" t="s">
        <v>118</v>
      </c>
      <c r="E47" s="13" t="s">
        <v>256</v>
      </c>
      <c r="F47" s="12">
        <v>45927</v>
      </c>
      <c r="G47" s="12">
        <v>45959</v>
      </c>
      <c r="H47" s="13" t="s">
        <v>257</v>
      </c>
      <c r="I47" s="14">
        <f t="shared" si="0"/>
        <v>539689.28</v>
      </c>
      <c r="J47" s="14">
        <v>0</v>
      </c>
      <c r="K47" s="14">
        <v>539689.28</v>
      </c>
    </row>
    <row r="48" spans="1:11" ht="69" x14ac:dyDescent="0.3">
      <c r="A48" s="13" t="s">
        <v>18</v>
      </c>
      <c r="B48" s="13" t="s">
        <v>19</v>
      </c>
      <c r="C48" s="13">
        <v>221501</v>
      </c>
      <c r="D48" s="13" t="s">
        <v>117</v>
      </c>
      <c r="E48" s="13" t="s">
        <v>258</v>
      </c>
      <c r="F48" s="12">
        <v>45927</v>
      </c>
      <c r="G48" s="12">
        <v>45959</v>
      </c>
      <c r="H48" s="13" t="s">
        <v>259</v>
      </c>
      <c r="I48" s="14">
        <f t="shared" si="0"/>
        <v>111779.84</v>
      </c>
      <c r="J48" s="14">
        <v>0</v>
      </c>
      <c r="K48" s="14">
        <v>111779.84</v>
      </c>
    </row>
    <row r="49" spans="1:11" ht="69" x14ac:dyDescent="0.3">
      <c r="A49" s="13" t="s">
        <v>18</v>
      </c>
      <c r="B49" s="13" t="s">
        <v>19</v>
      </c>
      <c r="C49" s="13">
        <v>221201</v>
      </c>
      <c r="D49" s="13" t="s">
        <v>123</v>
      </c>
      <c r="E49" s="13" t="s">
        <v>260</v>
      </c>
      <c r="F49" s="12">
        <v>45927</v>
      </c>
      <c r="G49" s="12">
        <v>45959</v>
      </c>
      <c r="H49" s="13" t="s">
        <v>261</v>
      </c>
      <c r="I49" s="14">
        <f t="shared" si="0"/>
        <v>12.5</v>
      </c>
      <c r="J49" s="14">
        <v>0</v>
      </c>
      <c r="K49" s="14">
        <v>12.5</v>
      </c>
    </row>
    <row r="50" spans="1:11" ht="69" x14ac:dyDescent="0.3">
      <c r="A50" s="13" t="s">
        <v>18</v>
      </c>
      <c r="B50" s="13" t="s">
        <v>19</v>
      </c>
      <c r="C50" s="13">
        <v>221301</v>
      </c>
      <c r="D50" s="13" t="s">
        <v>116</v>
      </c>
      <c r="E50" s="13" t="s">
        <v>260</v>
      </c>
      <c r="F50" s="12">
        <v>45927</v>
      </c>
      <c r="G50" s="12">
        <v>45959</v>
      </c>
      <c r="H50" s="13" t="s">
        <v>261</v>
      </c>
      <c r="I50" s="14">
        <f t="shared" si="0"/>
        <v>2266621.12</v>
      </c>
      <c r="J50" s="14">
        <v>0</v>
      </c>
      <c r="K50" s="14">
        <v>2266621.12</v>
      </c>
    </row>
    <row r="51" spans="1:11" ht="69" x14ac:dyDescent="0.3">
      <c r="A51" s="13" t="s">
        <v>18</v>
      </c>
      <c r="B51" s="13" t="s">
        <v>19</v>
      </c>
      <c r="C51" s="13">
        <v>221501</v>
      </c>
      <c r="D51" s="13" t="s">
        <v>117</v>
      </c>
      <c r="E51" s="13" t="s">
        <v>260</v>
      </c>
      <c r="F51" s="12">
        <v>45927</v>
      </c>
      <c r="G51" s="12">
        <v>45959</v>
      </c>
      <c r="H51" s="13" t="s">
        <v>261</v>
      </c>
      <c r="I51" s="14">
        <f t="shared" si="0"/>
        <v>263.25</v>
      </c>
      <c r="J51" s="14">
        <v>0</v>
      </c>
      <c r="K51" s="14">
        <v>263.25</v>
      </c>
    </row>
    <row r="52" spans="1:11" ht="69" x14ac:dyDescent="0.3">
      <c r="A52" s="13" t="s">
        <v>20</v>
      </c>
      <c r="B52" s="13" t="s">
        <v>21</v>
      </c>
      <c r="C52" s="13">
        <v>227206</v>
      </c>
      <c r="D52" s="13" t="s">
        <v>124</v>
      </c>
      <c r="E52" s="13" t="s">
        <v>262</v>
      </c>
      <c r="F52" s="12">
        <v>45923</v>
      </c>
      <c r="G52" s="12">
        <v>45944</v>
      </c>
      <c r="H52" s="13" t="s">
        <v>141</v>
      </c>
      <c r="I52" s="14">
        <f t="shared" si="0"/>
        <v>22099.83</v>
      </c>
      <c r="J52" s="14">
        <v>0</v>
      </c>
      <c r="K52" s="14">
        <v>22099.83</v>
      </c>
    </row>
    <row r="53" spans="1:11" ht="69" x14ac:dyDescent="0.3">
      <c r="A53" s="13" t="s">
        <v>22</v>
      </c>
      <c r="B53" s="13" t="s">
        <v>23</v>
      </c>
      <c r="C53" s="13">
        <v>221501</v>
      </c>
      <c r="D53" s="13" t="s">
        <v>117</v>
      </c>
      <c r="E53" s="13" t="s">
        <v>263</v>
      </c>
      <c r="F53" s="12">
        <v>45928</v>
      </c>
      <c r="G53" s="12">
        <v>45958</v>
      </c>
      <c r="H53" s="13" t="s">
        <v>264</v>
      </c>
      <c r="I53" s="14">
        <f t="shared" si="0"/>
        <v>755139.3</v>
      </c>
      <c r="J53" s="14">
        <v>0</v>
      </c>
      <c r="K53" s="14">
        <v>755139.3</v>
      </c>
    </row>
    <row r="54" spans="1:11" ht="103.5" x14ac:dyDescent="0.3">
      <c r="A54" s="13" t="s">
        <v>22</v>
      </c>
      <c r="B54" s="13" t="s">
        <v>23</v>
      </c>
      <c r="C54" s="13">
        <v>221501</v>
      </c>
      <c r="D54" s="13" t="s">
        <v>117</v>
      </c>
      <c r="E54" s="13" t="s">
        <v>265</v>
      </c>
      <c r="F54" s="12">
        <v>45928</v>
      </c>
      <c r="G54" s="12">
        <v>45959</v>
      </c>
      <c r="H54" s="13" t="s">
        <v>266</v>
      </c>
      <c r="I54" s="14">
        <f t="shared" si="0"/>
        <v>2847.16</v>
      </c>
      <c r="J54" s="14">
        <v>0</v>
      </c>
      <c r="K54" s="14">
        <v>2847.16</v>
      </c>
    </row>
    <row r="55" spans="1:11" ht="103.5" x14ac:dyDescent="0.3">
      <c r="A55" s="13" t="s">
        <v>22</v>
      </c>
      <c r="B55" s="13" t="s">
        <v>23</v>
      </c>
      <c r="C55" s="13">
        <v>221301</v>
      </c>
      <c r="D55" s="13" t="s">
        <v>116</v>
      </c>
      <c r="E55" s="13" t="s">
        <v>265</v>
      </c>
      <c r="F55" s="12">
        <v>45928</v>
      </c>
      <c r="G55" s="12">
        <v>45959</v>
      </c>
      <c r="H55" s="13" t="s">
        <v>266</v>
      </c>
      <c r="I55" s="14">
        <f t="shared" si="0"/>
        <v>3414.99</v>
      </c>
      <c r="J55" s="14"/>
      <c r="K55" s="14">
        <v>3414.99</v>
      </c>
    </row>
    <row r="56" spans="1:11" ht="69" x14ac:dyDescent="0.3">
      <c r="A56" s="13" t="s">
        <v>22</v>
      </c>
      <c r="B56" s="13" t="s">
        <v>23</v>
      </c>
      <c r="C56" s="13">
        <v>221501</v>
      </c>
      <c r="D56" s="13" t="s">
        <v>117</v>
      </c>
      <c r="E56" s="13" t="s">
        <v>267</v>
      </c>
      <c r="F56" s="12">
        <v>45915</v>
      </c>
      <c r="G56" s="12">
        <v>45959</v>
      </c>
      <c r="H56" s="13" t="s">
        <v>268</v>
      </c>
      <c r="I56" s="14">
        <f t="shared" si="0"/>
        <v>2589.6999999999998</v>
      </c>
      <c r="J56" s="14">
        <v>0</v>
      </c>
      <c r="K56" s="14">
        <v>2589.6999999999998</v>
      </c>
    </row>
    <row r="57" spans="1:11" ht="69" x14ac:dyDescent="0.3">
      <c r="A57" s="13" t="s">
        <v>269</v>
      </c>
      <c r="B57" s="13" t="s">
        <v>270</v>
      </c>
      <c r="C57" s="13">
        <v>227206</v>
      </c>
      <c r="D57" s="13" t="s">
        <v>124</v>
      </c>
      <c r="E57" s="13" t="s">
        <v>271</v>
      </c>
      <c r="F57" s="12">
        <v>45883</v>
      </c>
      <c r="G57" s="12">
        <v>45944</v>
      </c>
      <c r="H57" s="13" t="s">
        <v>272</v>
      </c>
      <c r="I57" s="14">
        <f t="shared" si="0"/>
        <v>11885.15</v>
      </c>
      <c r="J57" s="14">
        <v>945</v>
      </c>
      <c r="K57" s="14">
        <v>10940.15</v>
      </c>
    </row>
    <row r="58" spans="1:11" ht="69" x14ac:dyDescent="0.3">
      <c r="A58" s="13" t="s">
        <v>58</v>
      </c>
      <c r="B58" s="13" t="s">
        <v>59</v>
      </c>
      <c r="C58" s="13">
        <v>221701</v>
      </c>
      <c r="D58" s="13" t="s">
        <v>125</v>
      </c>
      <c r="E58" s="13" t="s">
        <v>273</v>
      </c>
      <c r="F58" s="12">
        <v>45932</v>
      </c>
      <c r="G58" s="12">
        <v>45952</v>
      </c>
      <c r="H58" s="13" t="s">
        <v>274</v>
      </c>
      <c r="I58" s="14">
        <f t="shared" si="0"/>
        <v>13790</v>
      </c>
      <c r="J58" s="14">
        <v>0</v>
      </c>
      <c r="K58" s="14">
        <v>13790</v>
      </c>
    </row>
    <row r="59" spans="1:11" ht="86.25" x14ac:dyDescent="0.3">
      <c r="A59" s="13" t="s">
        <v>60</v>
      </c>
      <c r="B59" s="13" t="s">
        <v>61</v>
      </c>
      <c r="C59" s="13">
        <v>221801</v>
      </c>
      <c r="D59" s="13" t="s">
        <v>126</v>
      </c>
      <c r="E59" s="13" t="s">
        <v>275</v>
      </c>
      <c r="F59" s="12">
        <v>45931</v>
      </c>
      <c r="G59" s="12">
        <v>45952</v>
      </c>
      <c r="H59" s="13" t="s">
        <v>276</v>
      </c>
      <c r="I59" s="14">
        <f t="shared" si="0"/>
        <v>4461</v>
      </c>
      <c r="J59" s="14">
        <v>0</v>
      </c>
      <c r="K59" s="14">
        <v>4461</v>
      </c>
    </row>
    <row r="60" spans="1:11" ht="51.75" x14ac:dyDescent="0.3">
      <c r="A60" s="13" t="s">
        <v>277</v>
      </c>
      <c r="B60" s="13" t="s">
        <v>278</v>
      </c>
      <c r="C60" s="13">
        <v>228702</v>
      </c>
      <c r="D60" s="13" t="s">
        <v>114</v>
      </c>
      <c r="E60" s="13" t="s">
        <v>279</v>
      </c>
      <c r="F60" s="12">
        <v>45929</v>
      </c>
      <c r="G60" s="12">
        <v>45947</v>
      </c>
      <c r="H60" s="13" t="s">
        <v>115</v>
      </c>
      <c r="I60" s="14">
        <f t="shared" si="0"/>
        <v>8260</v>
      </c>
      <c r="J60" s="14">
        <v>1960</v>
      </c>
      <c r="K60" s="14">
        <v>6300</v>
      </c>
    </row>
    <row r="61" spans="1:11" ht="69" x14ac:dyDescent="0.3">
      <c r="A61" s="13" t="s">
        <v>62</v>
      </c>
      <c r="B61" s="13" t="s">
        <v>63</v>
      </c>
      <c r="C61" s="13">
        <v>226101</v>
      </c>
      <c r="D61" s="13" t="s">
        <v>131</v>
      </c>
      <c r="E61" s="13" t="s">
        <v>88</v>
      </c>
      <c r="F61" s="12">
        <v>45866</v>
      </c>
      <c r="G61" s="12">
        <v>45916</v>
      </c>
      <c r="H61" s="13" t="s">
        <v>127</v>
      </c>
      <c r="I61" s="14">
        <f t="shared" si="0"/>
        <v>21106162.809999999</v>
      </c>
      <c r="J61" s="14">
        <v>0</v>
      </c>
      <c r="K61" s="14">
        <v>21106162.809999999</v>
      </c>
    </row>
    <row r="62" spans="1:11" ht="69" x14ac:dyDescent="0.3">
      <c r="A62" s="13" t="s">
        <v>62</v>
      </c>
      <c r="B62" s="13" t="s">
        <v>63</v>
      </c>
      <c r="C62" s="13">
        <v>226201</v>
      </c>
      <c r="D62" s="13" t="s">
        <v>128</v>
      </c>
      <c r="E62" s="13" t="s">
        <v>89</v>
      </c>
      <c r="F62" s="12">
        <v>45862</v>
      </c>
      <c r="G62" s="12">
        <v>45916</v>
      </c>
      <c r="H62" s="13" t="s">
        <v>129</v>
      </c>
      <c r="I62" s="14">
        <f t="shared" si="0"/>
        <v>17614461.550000001</v>
      </c>
      <c r="J62" s="14">
        <v>0</v>
      </c>
      <c r="K62" s="14">
        <v>17614461.550000001</v>
      </c>
    </row>
    <row r="63" spans="1:11" ht="86.25" x14ac:dyDescent="0.3">
      <c r="A63" s="13" t="s">
        <v>62</v>
      </c>
      <c r="B63" s="13" t="s">
        <v>63</v>
      </c>
      <c r="C63" s="13">
        <v>226101</v>
      </c>
      <c r="D63" s="13" t="s">
        <v>131</v>
      </c>
      <c r="E63" s="13" t="s">
        <v>90</v>
      </c>
      <c r="F63" s="12">
        <v>45862</v>
      </c>
      <c r="G63" s="12">
        <v>45916</v>
      </c>
      <c r="H63" s="13" t="s">
        <v>130</v>
      </c>
      <c r="I63" s="14">
        <f t="shared" si="0"/>
        <v>139200</v>
      </c>
      <c r="J63" s="14">
        <v>0</v>
      </c>
      <c r="K63" s="14">
        <v>139200</v>
      </c>
    </row>
    <row r="64" spans="1:11" ht="86.25" x14ac:dyDescent="0.3">
      <c r="A64" s="13" t="s">
        <v>62</v>
      </c>
      <c r="B64" s="13" t="s">
        <v>63</v>
      </c>
      <c r="C64" s="13">
        <v>226101</v>
      </c>
      <c r="D64" s="13" t="s">
        <v>131</v>
      </c>
      <c r="E64" s="13" t="s">
        <v>91</v>
      </c>
      <c r="F64" s="12">
        <v>45862</v>
      </c>
      <c r="G64" s="12">
        <v>45916</v>
      </c>
      <c r="H64" s="13" t="s">
        <v>132</v>
      </c>
      <c r="I64" s="14">
        <f t="shared" si="0"/>
        <v>435000</v>
      </c>
      <c r="J64" s="14">
        <v>0</v>
      </c>
      <c r="K64" s="14">
        <v>435000</v>
      </c>
    </row>
    <row r="65" spans="1:13" ht="69" x14ac:dyDescent="0.3">
      <c r="A65" s="13" t="s">
        <v>62</v>
      </c>
      <c r="B65" s="13" t="s">
        <v>63</v>
      </c>
      <c r="C65" s="13">
        <v>226701</v>
      </c>
      <c r="D65" s="13" t="s">
        <v>135</v>
      </c>
      <c r="E65" s="13" t="s">
        <v>92</v>
      </c>
      <c r="F65" s="12">
        <v>45866</v>
      </c>
      <c r="G65" s="12">
        <v>45916</v>
      </c>
      <c r="H65" s="13" t="s">
        <v>134</v>
      </c>
      <c r="I65" s="14">
        <f t="shared" si="0"/>
        <v>3737824.08</v>
      </c>
      <c r="J65" s="14">
        <v>0</v>
      </c>
      <c r="K65" s="14">
        <v>3737824.08</v>
      </c>
    </row>
    <row r="66" spans="1:13" ht="86.25" x14ac:dyDescent="0.3">
      <c r="A66" s="13" t="s">
        <v>62</v>
      </c>
      <c r="B66" s="13" t="s">
        <v>63</v>
      </c>
      <c r="C66" s="13">
        <v>226201</v>
      </c>
      <c r="D66" s="13" t="s">
        <v>128</v>
      </c>
      <c r="E66" s="13" t="s">
        <v>93</v>
      </c>
      <c r="F66" s="12">
        <v>45862</v>
      </c>
      <c r="G66" s="12">
        <v>45916</v>
      </c>
      <c r="H66" s="13" t="s">
        <v>136</v>
      </c>
      <c r="I66" s="14">
        <f t="shared" si="0"/>
        <v>1689911.78</v>
      </c>
      <c r="J66" s="14">
        <v>0</v>
      </c>
      <c r="K66" s="14">
        <v>1689911.78</v>
      </c>
    </row>
    <row r="67" spans="1:13" ht="86.25" x14ac:dyDescent="0.3">
      <c r="A67" s="13" t="s">
        <v>62</v>
      </c>
      <c r="B67" s="13" t="s">
        <v>63</v>
      </c>
      <c r="C67" s="13">
        <v>226101</v>
      </c>
      <c r="D67" s="13" t="s">
        <v>131</v>
      </c>
      <c r="E67" s="13" t="s">
        <v>94</v>
      </c>
      <c r="F67" s="12">
        <v>45862</v>
      </c>
      <c r="G67" s="12">
        <v>45916</v>
      </c>
      <c r="H67" s="13" t="s">
        <v>137</v>
      </c>
      <c r="I67" s="14">
        <f t="shared" si="0"/>
        <v>580000.04</v>
      </c>
      <c r="J67" s="14">
        <v>0</v>
      </c>
      <c r="K67" s="14">
        <v>580000.04</v>
      </c>
    </row>
    <row r="68" spans="1:13" ht="86.25" x14ac:dyDescent="0.3">
      <c r="A68" s="13" t="s">
        <v>62</v>
      </c>
      <c r="B68" s="13" t="s">
        <v>63</v>
      </c>
      <c r="C68" s="13">
        <v>226101</v>
      </c>
      <c r="D68" s="13" t="s">
        <v>131</v>
      </c>
      <c r="E68" s="13" t="s">
        <v>95</v>
      </c>
      <c r="F68" s="12">
        <v>45866</v>
      </c>
      <c r="G68" s="12">
        <v>45916</v>
      </c>
      <c r="H68" s="13" t="s">
        <v>138</v>
      </c>
      <c r="I68" s="14">
        <f t="shared" si="0"/>
        <v>648563.93999999994</v>
      </c>
      <c r="J68" s="14">
        <v>0</v>
      </c>
      <c r="K68" s="14">
        <v>648563.93999999994</v>
      </c>
    </row>
    <row r="69" spans="1:13" ht="86.25" x14ac:dyDescent="0.3">
      <c r="A69" s="13" t="s">
        <v>62</v>
      </c>
      <c r="B69" s="13" t="s">
        <v>63</v>
      </c>
      <c r="C69" s="13">
        <v>226301</v>
      </c>
      <c r="D69" s="13" t="s">
        <v>140</v>
      </c>
      <c r="E69" s="13" t="s">
        <v>96</v>
      </c>
      <c r="F69" s="12">
        <v>45831</v>
      </c>
      <c r="G69" s="12">
        <v>45919</v>
      </c>
      <c r="H69" s="13" t="s">
        <v>139</v>
      </c>
      <c r="I69" s="14">
        <f t="shared" si="0"/>
        <v>13028435.210000001</v>
      </c>
      <c r="J69" s="14">
        <v>0</v>
      </c>
      <c r="K69" s="14">
        <v>13028435.210000001</v>
      </c>
    </row>
    <row r="70" spans="1:13" ht="69" x14ac:dyDescent="0.3">
      <c r="A70" s="13" t="s">
        <v>24</v>
      </c>
      <c r="B70" s="13" t="s">
        <v>25</v>
      </c>
      <c r="C70" s="13">
        <v>227206</v>
      </c>
      <c r="D70" s="13" t="s">
        <v>124</v>
      </c>
      <c r="E70" s="13" t="s">
        <v>280</v>
      </c>
      <c r="F70" s="12">
        <v>45919</v>
      </c>
      <c r="G70" s="12">
        <v>45944</v>
      </c>
      <c r="H70" s="13" t="s">
        <v>141</v>
      </c>
      <c r="I70" s="14">
        <f t="shared" si="0"/>
        <v>55110.83</v>
      </c>
      <c r="J70" s="14">
        <v>0</v>
      </c>
      <c r="K70" s="14">
        <v>55110.83</v>
      </c>
      <c r="L70" s="4" t="s">
        <v>57</v>
      </c>
      <c r="M70" s="4" t="s">
        <v>57</v>
      </c>
    </row>
    <row r="71" spans="1:13" ht="69" x14ac:dyDescent="0.3">
      <c r="A71" s="13" t="s">
        <v>24</v>
      </c>
      <c r="B71" s="13" t="s">
        <v>25</v>
      </c>
      <c r="C71" s="13">
        <v>227206</v>
      </c>
      <c r="D71" s="13" t="s">
        <v>124</v>
      </c>
      <c r="E71" s="13" t="s">
        <v>281</v>
      </c>
      <c r="F71" s="12">
        <v>45937</v>
      </c>
      <c r="G71" s="12">
        <v>45960</v>
      </c>
      <c r="H71" s="13" t="s">
        <v>141</v>
      </c>
      <c r="I71" s="14">
        <f t="shared" si="0"/>
        <v>14269.91</v>
      </c>
      <c r="J71" s="14">
        <v>0</v>
      </c>
      <c r="K71" s="14">
        <v>14269.91</v>
      </c>
      <c r="L71" s="4" t="s">
        <v>57</v>
      </c>
      <c r="M71" s="4" t="s">
        <v>57</v>
      </c>
    </row>
    <row r="72" spans="1:13" ht="69" x14ac:dyDescent="0.3">
      <c r="A72" s="13" t="s">
        <v>24</v>
      </c>
      <c r="B72" s="13" t="s">
        <v>25</v>
      </c>
      <c r="C72" s="13">
        <v>227206</v>
      </c>
      <c r="D72" s="13" t="s">
        <v>124</v>
      </c>
      <c r="E72" s="13" t="s">
        <v>282</v>
      </c>
      <c r="F72" s="12">
        <v>45944</v>
      </c>
      <c r="G72" s="12">
        <v>45960</v>
      </c>
      <c r="H72" s="13" t="s">
        <v>141</v>
      </c>
      <c r="I72" s="14">
        <f t="shared" si="0"/>
        <v>59434.37</v>
      </c>
      <c r="J72" s="14">
        <v>0</v>
      </c>
      <c r="K72" s="14">
        <v>59434.37</v>
      </c>
      <c r="L72" s="4" t="s">
        <v>57</v>
      </c>
      <c r="M72" s="4" t="s">
        <v>57</v>
      </c>
    </row>
    <row r="73" spans="1:13" ht="86.25" x14ac:dyDescent="0.3">
      <c r="A73" s="13" t="s">
        <v>26</v>
      </c>
      <c r="B73" s="13" t="s">
        <v>27</v>
      </c>
      <c r="C73" s="13">
        <v>221701</v>
      </c>
      <c r="D73" s="13" t="s">
        <v>125</v>
      </c>
      <c r="E73" s="13" t="s">
        <v>283</v>
      </c>
      <c r="F73" s="12">
        <v>45931</v>
      </c>
      <c r="G73" s="12">
        <v>45952</v>
      </c>
      <c r="H73" s="13" t="s">
        <v>284</v>
      </c>
      <c r="I73" s="14">
        <f t="shared" ref="I73:I136" si="1">+J73+K73</f>
        <v>8460</v>
      </c>
      <c r="J73" s="14">
        <v>0</v>
      </c>
      <c r="K73" s="14">
        <v>8460</v>
      </c>
    </row>
    <row r="74" spans="1:13" ht="69" x14ac:dyDescent="0.3">
      <c r="A74" s="13" t="s">
        <v>285</v>
      </c>
      <c r="B74" s="13" t="s">
        <v>286</v>
      </c>
      <c r="C74" s="13">
        <v>227106</v>
      </c>
      <c r="D74" s="13" t="s">
        <v>162</v>
      </c>
      <c r="E74" s="13" t="s">
        <v>287</v>
      </c>
      <c r="F74" s="12">
        <v>45908</v>
      </c>
      <c r="G74" s="12">
        <v>45940</v>
      </c>
      <c r="H74" s="13" t="s">
        <v>288</v>
      </c>
      <c r="I74" s="14">
        <f t="shared" si="1"/>
        <v>740745</v>
      </c>
      <c r="J74" s="14">
        <v>31387.5</v>
      </c>
      <c r="K74" s="14">
        <v>709357.5</v>
      </c>
    </row>
    <row r="75" spans="1:13" ht="69" x14ac:dyDescent="0.3">
      <c r="A75" s="13" t="s">
        <v>285</v>
      </c>
      <c r="B75" s="13" t="s">
        <v>286</v>
      </c>
      <c r="C75" s="13">
        <v>227207</v>
      </c>
      <c r="D75" s="13" t="s">
        <v>289</v>
      </c>
      <c r="E75" s="13" t="s">
        <v>290</v>
      </c>
      <c r="F75" s="12">
        <v>45943</v>
      </c>
      <c r="G75" s="12">
        <v>45961</v>
      </c>
      <c r="H75" s="13" t="s">
        <v>291</v>
      </c>
      <c r="I75" s="14">
        <f t="shared" si="1"/>
        <v>649000</v>
      </c>
      <c r="J75" s="14">
        <v>27500</v>
      </c>
      <c r="K75" s="14">
        <v>621500</v>
      </c>
    </row>
    <row r="76" spans="1:13" ht="34.5" x14ac:dyDescent="0.3">
      <c r="A76" s="13" t="s">
        <v>292</v>
      </c>
      <c r="B76" s="13" t="s">
        <v>293</v>
      </c>
      <c r="C76" s="13">
        <v>228702</v>
      </c>
      <c r="D76" s="13" t="s">
        <v>114</v>
      </c>
      <c r="E76" s="13" t="s">
        <v>294</v>
      </c>
      <c r="F76" s="12">
        <v>45930</v>
      </c>
      <c r="G76" s="12">
        <v>45947</v>
      </c>
      <c r="H76" s="13" t="s">
        <v>115</v>
      </c>
      <c r="I76" s="14">
        <f t="shared" si="1"/>
        <v>21830</v>
      </c>
      <c r="J76" s="14">
        <v>5180</v>
      </c>
      <c r="K76" s="14">
        <v>16650</v>
      </c>
    </row>
    <row r="77" spans="1:13" ht="86.25" x14ac:dyDescent="0.3">
      <c r="A77" s="13" t="s">
        <v>28</v>
      </c>
      <c r="B77" s="13" t="s">
        <v>29</v>
      </c>
      <c r="C77" s="13">
        <v>241401</v>
      </c>
      <c r="D77" s="13" t="s">
        <v>122</v>
      </c>
      <c r="E77" s="13" t="s">
        <v>295</v>
      </c>
      <c r="F77" s="12">
        <v>45915</v>
      </c>
      <c r="G77" s="12">
        <v>45957</v>
      </c>
      <c r="H77" s="13" t="s">
        <v>296</v>
      </c>
      <c r="I77" s="14">
        <f t="shared" si="1"/>
        <v>21600</v>
      </c>
      <c r="J77" s="14">
        <v>1080</v>
      </c>
      <c r="K77" s="14">
        <v>20520</v>
      </c>
    </row>
    <row r="78" spans="1:13" ht="51.75" x14ac:dyDescent="0.3">
      <c r="A78" s="13" t="s">
        <v>28</v>
      </c>
      <c r="B78" s="13" t="s">
        <v>29</v>
      </c>
      <c r="C78" s="13">
        <v>241401</v>
      </c>
      <c r="D78" s="13" t="s">
        <v>122</v>
      </c>
      <c r="E78" s="13" t="s">
        <v>297</v>
      </c>
      <c r="F78" s="12">
        <v>45915</v>
      </c>
      <c r="G78" s="12">
        <v>45961</v>
      </c>
      <c r="H78" s="13" t="str">
        <f>UPPER("Subvención Educativa  Rocio E RamonSDA-2401-25")</f>
        <v>SUBVENCIÓN EDUCATIVA  ROCIO E RAMONSDA-2401-25</v>
      </c>
      <c r="I78" s="14">
        <f t="shared" si="1"/>
        <v>21600</v>
      </c>
      <c r="J78" s="14">
        <v>1080</v>
      </c>
      <c r="K78" s="14">
        <v>20520</v>
      </c>
    </row>
    <row r="79" spans="1:13" ht="103.5" x14ac:dyDescent="0.3">
      <c r="A79" s="13" t="s">
        <v>28</v>
      </c>
      <c r="B79" s="13" t="s">
        <v>29</v>
      </c>
      <c r="C79" s="13">
        <v>241401</v>
      </c>
      <c r="D79" s="13" t="s">
        <v>122</v>
      </c>
      <c r="E79" s="13" t="s">
        <v>112</v>
      </c>
      <c r="F79" s="12">
        <v>45884</v>
      </c>
      <c r="G79" s="12">
        <v>45961</v>
      </c>
      <c r="H79" s="13" t="s">
        <v>298</v>
      </c>
      <c r="I79" s="14">
        <f t="shared" si="1"/>
        <v>30790</v>
      </c>
      <c r="J79" s="14">
        <v>1539.5</v>
      </c>
      <c r="K79" s="14">
        <v>29250.5</v>
      </c>
    </row>
    <row r="80" spans="1:13" ht="120.75" x14ac:dyDescent="0.3">
      <c r="A80" s="13" t="s">
        <v>30</v>
      </c>
      <c r="B80" s="13" t="s">
        <v>31</v>
      </c>
      <c r="C80" s="13">
        <v>241401</v>
      </c>
      <c r="D80" s="13" t="s">
        <v>122</v>
      </c>
      <c r="E80" s="13" t="s">
        <v>299</v>
      </c>
      <c r="F80" s="12">
        <v>45915</v>
      </c>
      <c r="G80" s="12">
        <v>45961</v>
      </c>
      <c r="H80" s="13" t="s">
        <v>300</v>
      </c>
      <c r="I80" s="14">
        <f t="shared" si="1"/>
        <v>77550</v>
      </c>
      <c r="J80" s="14">
        <v>0</v>
      </c>
      <c r="K80" s="14">
        <v>77550</v>
      </c>
    </row>
    <row r="81" spans="1:11" ht="120.75" x14ac:dyDescent="0.3">
      <c r="A81" s="13" t="s">
        <v>301</v>
      </c>
      <c r="B81" s="13" t="s">
        <v>302</v>
      </c>
      <c r="C81" s="13">
        <v>241401</v>
      </c>
      <c r="D81" s="13" t="s">
        <v>122</v>
      </c>
      <c r="E81" s="13" t="s">
        <v>303</v>
      </c>
      <c r="F81" s="12">
        <v>45922</v>
      </c>
      <c r="G81" s="12">
        <v>45961</v>
      </c>
      <c r="H81" s="13" t="s">
        <v>304</v>
      </c>
      <c r="I81" s="14">
        <f t="shared" si="1"/>
        <v>44950</v>
      </c>
      <c r="J81" s="14">
        <v>0</v>
      </c>
      <c r="K81" s="14">
        <v>44950</v>
      </c>
    </row>
    <row r="82" spans="1:11" ht="86.25" x14ac:dyDescent="0.3">
      <c r="A82" s="13" t="s">
        <v>305</v>
      </c>
      <c r="B82" s="13" t="s">
        <v>306</v>
      </c>
      <c r="C82" s="13">
        <v>241401</v>
      </c>
      <c r="D82" s="13" t="s">
        <v>122</v>
      </c>
      <c r="E82" s="13" t="s">
        <v>307</v>
      </c>
      <c r="F82" s="12">
        <v>45912</v>
      </c>
      <c r="G82" s="12">
        <v>45961</v>
      </c>
      <c r="H82" s="13" t="s">
        <v>308</v>
      </c>
      <c r="I82" s="14">
        <f t="shared" si="1"/>
        <v>22700</v>
      </c>
      <c r="J82" s="14">
        <v>0</v>
      </c>
      <c r="K82" s="14">
        <v>22700</v>
      </c>
    </row>
    <row r="83" spans="1:11" ht="86.25" x14ac:dyDescent="0.3">
      <c r="A83" s="13" t="s">
        <v>305</v>
      </c>
      <c r="B83" s="13" t="s">
        <v>306</v>
      </c>
      <c r="C83" s="13">
        <v>241401</v>
      </c>
      <c r="D83" s="13" t="s">
        <v>122</v>
      </c>
      <c r="E83" s="13" t="s">
        <v>309</v>
      </c>
      <c r="F83" s="12">
        <v>45912</v>
      </c>
      <c r="G83" s="12">
        <v>45961</v>
      </c>
      <c r="H83" s="13" t="s">
        <v>310</v>
      </c>
      <c r="I83" s="14">
        <f t="shared" si="1"/>
        <v>20000</v>
      </c>
      <c r="J83" s="14">
        <v>0</v>
      </c>
      <c r="K83" s="14">
        <v>20000</v>
      </c>
    </row>
    <row r="84" spans="1:11" ht="34.5" x14ac:dyDescent="0.3">
      <c r="A84" s="13" t="s">
        <v>311</v>
      </c>
      <c r="B84" s="13" t="s">
        <v>312</v>
      </c>
      <c r="C84" s="13">
        <v>211503</v>
      </c>
      <c r="D84" s="13" t="s">
        <v>313</v>
      </c>
      <c r="E84" s="13" t="s">
        <v>314</v>
      </c>
      <c r="F84" s="12">
        <v>45951</v>
      </c>
      <c r="G84" s="12">
        <v>45961</v>
      </c>
      <c r="H84" s="13" t="str">
        <f>UPPER("Prestaciones laborales")</f>
        <v>PRESTACIONES LABORALES</v>
      </c>
      <c r="I84" s="14">
        <f t="shared" si="1"/>
        <v>4500</v>
      </c>
      <c r="J84" s="14">
        <v>0</v>
      </c>
      <c r="K84" s="14">
        <v>4500</v>
      </c>
    </row>
    <row r="85" spans="1:11" ht="86.25" x14ac:dyDescent="0.3">
      <c r="A85" s="13" t="s">
        <v>311</v>
      </c>
      <c r="B85" s="13" t="s">
        <v>312</v>
      </c>
      <c r="C85" s="13">
        <v>211503</v>
      </c>
      <c r="D85" s="13" t="s">
        <v>313</v>
      </c>
      <c r="E85" s="13" t="s">
        <v>315</v>
      </c>
      <c r="F85" s="12">
        <v>45947</v>
      </c>
      <c r="G85" s="12">
        <v>45961</v>
      </c>
      <c r="H85" s="13" t="s">
        <v>316</v>
      </c>
      <c r="I85" s="14">
        <f t="shared" si="1"/>
        <v>4500</v>
      </c>
      <c r="J85" s="14">
        <v>0</v>
      </c>
      <c r="K85" s="14">
        <v>4500</v>
      </c>
    </row>
    <row r="86" spans="1:11" ht="69" x14ac:dyDescent="0.3">
      <c r="A86" s="13" t="s">
        <v>64</v>
      </c>
      <c r="B86" s="13" t="s">
        <v>65</v>
      </c>
      <c r="C86" s="13">
        <v>227206</v>
      </c>
      <c r="D86" s="13" t="s">
        <v>124</v>
      </c>
      <c r="E86" s="13" t="s">
        <v>106</v>
      </c>
      <c r="F86" s="12">
        <v>45911</v>
      </c>
      <c r="G86" s="12">
        <v>45950</v>
      </c>
      <c r="H86" s="13" t="s">
        <v>167</v>
      </c>
      <c r="I86" s="14">
        <f t="shared" si="1"/>
        <v>68186.3</v>
      </c>
      <c r="J86" s="14">
        <v>2889.25</v>
      </c>
      <c r="K86" s="14">
        <v>65297.05</v>
      </c>
    </row>
    <row r="87" spans="1:11" ht="69" x14ac:dyDescent="0.3">
      <c r="A87" s="13" t="s">
        <v>64</v>
      </c>
      <c r="B87" s="13" t="s">
        <v>65</v>
      </c>
      <c r="C87" s="13">
        <v>227206</v>
      </c>
      <c r="D87" s="13" t="s">
        <v>124</v>
      </c>
      <c r="E87" s="13" t="s">
        <v>107</v>
      </c>
      <c r="F87" s="12">
        <v>45911</v>
      </c>
      <c r="G87" s="12">
        <v>45950</v>
      </c>
      <c r="H87" s="13" t="s">
        <v>167</v>
      </c>
      <c r="I87" s="14">
        <f t="shared" si="1"/>
        <v>6466.4</v>
      </c>
      <c r="J87" s="14">
        <v>274</v>
      </c>
      <c r="K87" s="14">
        <v>6192.4</v>
      </c>
    </row>
    <row r="88" spans="1:11" ht="69" x14ac:dyDescent="0.3">
      <c r="A88" s="13" t="s">
        <v>64</v>
      </c>
      <c r="B88" s="13" t="s">
        <v>65</v>
      </c>
      <c r="C88" s="13">
        <v>227206</v>
      </c>
      <c r="D88" s="13" t="s">
        <v>124</v>
      </c>
      <c r="E88" s="13" t="s">
        <v>317</v>
      </c>
      <c r="F88" s="12">
        <v>45911</v>
      </c>
      <c r="G88" s="12">
        <v>45950</v>
      </c>
      <c r="H88" s="13" t="s">
        <v>167</v>
      </c>
      <c r="I88" s="14">
        <f t="shared" si="1"/>
        <v>28095.8</v>
      </c>
      <c r="J88" s="14">
        <v>1190.5</v>
      </c>
      <c r="K88" s="14">
        <v>26905.3</v>
      </c>
    </row>
    <row r="89" spans="1:11" ht="69" x14ac:dyDescent="0.3">
      <c r="A89" s="13" t="s">
        <v>64</v>
      </c>
      <c r="B89" s="13" t="s">
        <v>65</v>
      </c>
      <c r="C89" s="13">
        <v>227206</v>
      </c>
      <c r="D89" s="13" t="s">
        <v>124</v>
      </c>
      <c r="E89" s="13" t="s">
        <v>318</v>
      </c>
      <c r="F89" s="12">
        <v>45911</v>
      </c>
      <c r="G89" s="12">
        <v>45950</v>
      </c>
      <c r="H89" s="13" t="s">
        <v>167</v>
      </c>
      <c r="I89" s="14">
        <f t="shared" si="1"/>
        <v>37258.5</v>
      </c>
      <c r="J89" s="14">
        <v>1578.75</v>
      </c>
      <c r="K89" s="14">
        <v>35679.75</v>
      </c>
    </row>
    <row r="90" spans="1:11" ht="69" x14ac:dyDescent="0.3">
      <c r="A90" s="13" t="s">
        <v>64</v>
      </c>
      <c r="B90" s="13" t="s">
        <v>65</v>
      </c>
      <c r="C90" s="13">
        <v>227206</v>
      </c>
      <c r="D90" s="13" t="s">
        <v>124</v>
      </c>
      <c r="E90" s="13" t="s">
        <v>319</v>
      </c>
      <c r="F90" s="12">
        <v>45911</v>
      </c>
      <c r="G90" s="12">
        <v>45950</v>
      </c>
      <c r="H90" s="13" t="s">
        <v>167</v>
      </c>
      <c r="I90" s="14">
        <f t="shared" si="1"/>
        <v>31771.5</v>
      </c>
      <c r="J90" s="14">
        <v>1346.25</v>
      </c>
      <c r="K90" s="14">
        <v>30425.25</v>
      </c>
    </row>
    <row r="91" spans="1:11" ht="69" x14ac:dyDescent="0.3">
      <c r="A91" s="13" t="s">
        <v>64</v>
      </c>
      <c r="B91" s="13" t="s">
        <v>65</v>
      </c>
      <c r="C91" s="13">
        <v>227206</v>
      </c>
      <c r="D91" s="13" t="s">
        <v>124</v>
      </c>
      <c r="E91" s="13" t="s">
        <v>320</v>
      </c>
      <c r="F91" s="12">
        <v>45911</v>
      </c>
      <c r="G91" s="12">
        <v>45950</v>
      </c>
      <c r="H91" s="13" t="s">
        <v>167</v>
      </c>
      <c r="I91" s="14">
        <f t="shared" si="1"/>
        <v>81313.8</v>
      </c>
      <c r="J91" s="14">
        <v>3445.5</v>
      </c>
      <c r="K91" s="14">
        <v>77868.3</v>
      </c>
    </row>
    <row r="92" spans="1:11" ht="51.75" x14ac:dyDescent="0.3">
      <c r="A92" s="13" t="s">
        <v>321</v>
      </c>
      <c r="B92" s="13" t="s">
        <v>322</v>
      </c>
      <c r="C92" s="13">
        <v>228702</v>
      </c>
      <c r="D92" s="13" t="s">
        <v>114</v>
      </c>
      <c r="E92" s="13" t="s">
        <v>323</v>
      </c>
      <c r="F92" s="12">
        <v>45930</v>
      </c>
      <c r="G92" s="12">
        <v>45947</v>
      </c>
      <c r="H92" s="13" t="s">
        <v>115</v>
      </c>
      <c r="I92" s="14">
        <f t="shared" si="1"/>
        <v>18880</v>
      </c>
      <c r="J92" s="14">
        <v>4480</v>
      </c>
      <c r="K92" s="14">
        <v>14400</v>
      </c>
    </row>
    <row r="93" spans="1:11" ht="51.75" x14ac:dyDescent="0.3">
      <c r="A93" s="13" t="s">
        <v>324</v>
      </c>
      <c r="B93" s="13" t="s">
        <v>325</v>
      </c>
      <c r="C93" s="13">
        <v>228702</v>
      </c>
      <c r="D93" s="13" t="s">
        <v>114</v>
      </c>
      <c r="E93" s="13" t="s">
        <v>326</v>
      </c>
      <c r="F93" s="12">
        <v>45905</v>
      </c>
      <c r="G93" s="12">
        <v>45939</v>
      </c>
      <c r="H93" s="13" t="s">
        <v>327</v>
      </c>
      <c r="I93" s="14">
        <f t="shared" si="1"/>
        <v>831900</v>
      </c>
      <c r="J93" s="14">
        <v>197400</v>
      </c>
      <c r="K93" s="14">
        <v>634500</v>
      </c>
    </row>
    <row r="94" spans="1:11" ht="69" x14ac:dyDescent="0.3">
      <c r="A94" s="13" t="s">
        <v>32</v>
      </c>
      <c r="B94" s="13" t="s">
        <v>33</v>
      </c>
      <c r="C94" s="13">
        <v>228705</v>
      </c>
      <c r="D94" s="13" t="s">
        <v>142</v>
      </c>
      <c r="E94" s="13" t="s">
        <v>109</v>
      </c>
      <c r="F94" s="12">
        <v>45933</v>
      </c>
      <c r="G94" s="12">
        <v>45961</v>
      </c>
      <c r="H94" s="13" t="s">
        <v>328</v>
      </c>
      <c r="I94" s="14">
        <f t="shared" si="1"/>
        <v>92040.599999999991</v>
      </c>
      <c r="J94" s="14">
        <v>8112.06</v>
      </c>
      <c r="K94" s="14">
        <v>83928.54</v>
      </c>
    </row>
    <row r="95" spans="1:11" ht="51.75" x14ac:dyDescent="0.3">
      <c r="A95" s="13" t="s">
        <v>329</v>
      </c>
      <c r="B95" s="13" t="s">
        <v>330</v>
      </c>
      <c r="C95" s="13">
        <v>261101</v>
      </c>
      <c r="D95" s="13" t="s">
        <v>170</v>
      </c>
      <c r="E95" s="13" t="s">
        <v>331</v>
      </c>
      <c r="F95" s="12">
        <v>45903</v>
      </c>
      <c r="G95" s="12">
        <v>45961</v>
      </c>
      <c r="H95" s="13" t="str">
        <f>UPPER("Adq de Mobiliarios Haina O 4ta etapa O/24-00942")</f>
        <v>ADQ DE MOBILIARIOS HAINA O 4TA ETAPA O/24-00942</v>
      </c>
      <c r="I95" s="14">
        <f t="shared" si="1"/>
        <v>406038</v>
      </c>
      <c r="J95" s="14">
        <v>17205</v>
      </c>
      <c r="K95" s="14">
        <v>388833</v>
      </c>
    </row>
    <row r="96" spans="1:11" ht="51.75" x14ac:dyDescent="0.3">
      <c r="A96" s="13" t="s">
        <v>329</v>
      </c>
      <c r="B96" s="13" t="s">
        <v>330</v>
      </c>
      <c r="C96" s="13">
        <v>261101</v>
      </c>
      <c r="D96" s="13" t="s">
        <v>170</v>
      </c>
      <c r="E96" s="13" t="s">
        <v>332</v>
      </c>
      <c r="F96" s="12">
        <v>45903</v>
      </c>
      <c r="G96" s="12">
        <v>45961</v>
      </c>
      <c r="H96" s="13" t="str">
        <f>UPPER("Adq Mobiliarios Haina O. 3ra etapa O/24-00868")</f>
        <v>ADQ MOBILIARIOS HAINA O. 3RA ETAPA O/24-00868</v>
      </c>
      <c r="I96" s="14">
        <f t="shared" si="1"/>
        <v>967434.8</v>
      </c>
      <c r="J96" s="14">
        <v>40993</v>
      </c>
      <c r="K96" s="14">
        <v>926441.8</v>
      </c>
    </row>
    <row r="97" spans="1:11" ht="51.75" x14ac:dyDescent="0.3">
      <c r="A97" s="13" t="s">
        <v>333</v>
      </c>
      <c r="B97" s="13" t="s">
        <v>334</v>
      </c>
      <c r="C97" s="13">
        <v>229101</v>
      </c>
      <c r="D97" s="13" t="s">
        <v>169</v>
      </c>
      <c r="E97" s="13" t="s">
        <v>335</v>
      </c>
      <c r="F97" s="12">
        <v>45917</v>
      </c>
      <c r="G97" s="12">
        <v>45947</v>
      </c>
      <c r="H97" s="13" t="str">
        <f>UPPER("B1500000080  SERV Mant  preventivo y correct")</f>
        <v>B1500000080  SERV MANT  PREVENTIVO Y CORRECT</v>
      </c>
      <c r="I97" s="14">
        <f t="shared" si="1"/>
        <v>681450</v>
      </c>
      <c r="J97" s="14">
        <v>60060</v>
      </c>
      <c r="K97" s="14">
        <v>621390</v>
      </c>
    </row>
    <row r="98" spans="1:11" ht="51.75" x14ac:dyDescent="0.3">
      <c r="A98" s="13" t="s">
        <v>333</v>
      </c>
      <c r="B98" s="13" t="s">
        <v>334</v>
      </c>
      <c r="C98" s="13">
        <v>229101</v>
      </c>
      <c r="D98" s="13" t="s">
        <v>169</v>
      </c>
      <c r="E98" s="13" t="s">
        <v>336</v>
      </c>
      <c r="F98" s="12">
        <v>45917</v>
      </c>
      <c r="G98" s="12">
        <v>45947</v>
      </c>
      <c r="H98" s="13" t="str">
        <f>UPPER("B1500000081 serv Mant preventivo y correct")</f>
        <v>B1500000081 SERV MANT PREVENTIVO Y CORRECT</v>
      </c>
      <c r="I98" s="14">
        <f t="shared" si="1"/>
        <v>681450</v>
      </c>
      <c r="J98" s="14">
        <v>60060</v>
      </c>
      <c r="K98" s="14">
        <v>621390</v>
      </c>
    </row>
    <row r="99" spans="1:11" ht="69" x14ac:dyDescent="0.3">
      <c r="A99" s="13" t="s">
        <v>34</v>
      </c>
      <c r="B99" s="13" t="s">
        <v>35</v>
      </c>
      <c r="C99" s="13">
        <v>225302</v>
      </c>
      <c r="D99" s="13" t="s">
        <v>118</v>
      </c>
      <c r="E99" s="13" t="s">
        <v>97</v>
      </c>
      <c r="F99" s="12">
        <v>45798</v>
      </c>
      <c r="G99" s="12">
        <v>45806</v>
      </c>
      <c r="H99" s="13" t="s">
        <v>143</v>
      </c>
      <c r="I99" s="14">
        <f t="shared" si="1"/>
        <v>701766.05999999994</v>
      </c>
      <c r="J99" s="14">
        <v>61850.57</v>
      </c>
      <c r="K99" s="14">
        <v>639915.49</v>
      </c>
    </row>
    <row r="100" spans="1:11" ht="69" x14ac:dyDescent="0.3">
      <c r="A100" s="13" t="s">
        <v>34</v>
      </c>
      <c r="B100" s="13" t="s">
        <v>35</v>
      </c>
      <c r="C100" s="13">
        <v>225302</v>
      </c>
      <c r="D100" s="13" t="s">
        <v>118</v>
      </c>
      <c r="E100" s="13" t="s">
        <v>98</v>
      </c>
      <c r="F100" s="12">
        <v>45772</v>
      </c>
      <c r="G100" s="12">
        <v>45806</v>
      </c>
      <c r="H100" s="13" t="s">
        <v>144</v>
      </c>
      <c r="I100" s="14">
        <f t="shared" si="1"/>
        <v>368601.77</v>
      </c>
      <c r="J100" s="14">
        <f>78054.39-45567.46</f>
        <v>32486.93</v>
      </c>
      <c r="K100" s="14">
        <f>807562.75-471447.91</f>
        <v>336114.84</v>
      </c>
    </row>
    <row r="101" spans="1:11" ht="69" x14ac:dyDescent="0.3">
      <c r="A101" s="13" t="s">
        <v>34</v>
      </c>
      <c r="B101" s="13" t="s">
        <v>35</v>
      </c>
      <c r="C101" s="13">
        <v>225302</v>
      </c>
      <c r="D101" s="13" t="s">
        <v>118</v>
      </c>
      <c r="E101" s="13" t="s">
        <v>99</v>
      </c>
      <c r="F101" s="12">
        <v>45772</v>
      </c>
      <c r="G101" s="12">
        <v>45806</v>
      </c>
      <c r="H101" s="13" t="s">
        <v>145</v>
      </c>
      <c r="I101" s="14">
        <f t="shared" si="1"/>
        <v>238044.05000000002</v>
      </c>
      <c r="J101" s="14">
        <f>112115.07-91134.91</f>
        <v>20980.160000000003</v>
      </c>
      <c r="K101" s="14">
        <f>1159959.74-942895.85</f>
        <v>217063.89</v>
      </c>
    </row>
    <row r="102" spans="1:11" ht="69" x14ac:dyDescent="0.3">
      <c r="A102" s="13" t="s">
        <v>34</v>
      </c>
      <c r="B102" s="13" t="s">
        <v>35</v>
      </c>
      <c r="C102" s="13">
        <v>225302</v>
      </c>
      <c r="D102" s="13" t="s">
        <v>118</v>
      </c>
      <c r="E102" s="13" t="s">
        <v>100</v>
      </c>
      <c r="F102" s="12">
        <v>45772</v>
      </c>
      <c r="G102" s="12">
        <v>45806</v>
      </c>
      <c r="H102" s="13" t="s">
        <v>146</v>
      </c>
      <c r="I102" s="14">
        <f t="shared" si="1"/>
        <v>233534.24</v>
      </c>
      <c r="J102" s="14">
        <f>66150.14-45567.46</f>
        <v>20582.68</v>
      </c>
      <c r="K102" s="14">
        <f>684399.48-471447.92</f>
        <v>212951.56</v>
      </c>
    </row>
    <row r="103" spans="1:11" ht="34.5" x14ac:dyDescent="0.3">
      <c r="A103" s="13" t="s">
        <v>34</v>
      </c>
      <c r="B103" s="13" t="s">
        <v>35</v>
      </c>
      <c r="C103" s="13">
        <v>225302</v>
      </c>
      <c r="D103" s="13" t="s">
        <v>118</v>
      </c>
      <c r="E103" s="13" t="s">
        <v>101</v>
      </c>
      <c r="F103" s="12">
        <v>45833</v>
      </c>
      <c r="G103" s="12">
        <v>45917</v>
      </c>
      <c r="H103" s="13" t="s">
        <v>147</v>
      </c>
      <c r="I103" s="14">
        <f t="shared" si="1"/>
        <v>471599.98</v>
      </c>
      <c r="J103" s="14">
        <v>21581.69</v>
      </c>
      <c r="K103" s="14">
        <v>450018.29</v>
      </c>
    </row>
    <row r="104" spans="1:11" ht="34.5" x14ac:dyDescent="0.3">
      <c r="A104" s="13" t="s">
        <v>36</v>
      </c>
      <c r="B104" s="13" t="s">
        <v>37</v>
      </c>
      <c r="C104" s="13">
        <v>221701</v>
      </c>
      <c r="D104" s="13" t="s">
        <v>125</v>
      </c>
      <c r="E104" s="13" t="s">
        <v>337</v>
      </c>
      <c r="F104" s="12">
        <v>45937</v>
      </c>
      <c r="G104" s="12">
        <v>45952</v>
      </c>
      <c r="H104" s="13" t="s">
        <v>338</v>
      </c>
      <c r="I104" s="14">
        <f t="shared" si="1"/>
        <v>2434</v>
      </c>
      <c r="J104" s="14">
        <v>0</v>
      </c>
      <c r="K104" s="14">
        <v>2434</v>
      </c>
    </row>
    <row r="105" spans="1:11" ht="51.75" x14ac:dyDescent="0.3">
      <c r="A105" s="13" t="s">
        <v>38</v>
      </c>
      <c r="B105" s="13" t="s">
        <v>39</v>
      </c>
      <c r="C105" s="13">
        <v>221801</v>
      </c>
      <c r="D105" s="13" t="s">
        <v>126</v>
      </c>
      <c r="E105" s="13" t="s">
        <v>339</v>
      </c>
      <c r="F105" s="12">
        <v>45931</v>
      </c>
      <c r="G105" s="12">
        <v>45951</v>
      </c>
      <c r="H105" s="13" t="s">
        <v>340</v>
      </c>
      <c r="I105" s="14">
        <f t="shared" si="1"/>
        <v>5709</v>
      </c>
      <c r="J105" s="14">
        <v>0</v>
      </c>
      <c r="K105" s="14">
        <v>5709</v>
      </c>
    </row>
    <row r="106" spans="1:11" ht="51.75" x14ac:dyDescent="0.3">
      <c r="A106" s="13" t="s">
        <v>38</v>
      </c>
      <c r="B106" s="13" t="s">
        <v>39</v>
      </c>
      <c r="C106" s="13">
        <v>221801</v>
      </c>
      <c r="D106" s="13" t="s">
        <v>126</v>
      </c>
      <c r="E106" s="13" t="s">
        <v>341</v>
      </c>
      <c r="F106" s="12">
        <v>45931</v>
      </c>
      <c r="G106" s="12">
        <v>45951</v>
      </c>
      <c r="H106" s="13" t="s">
        <v>342</v>
      </c>
      <c r="I106" s="14">
        <f t="shared" si="1"/>
        <v>6678</v>
      </c>
      <c r="J106" s="14">
        <v>0</v>
      </c>
      <c r="K106" s="14">
        <v>6678</v>
      </c>
    </row>
    <row r="107" spans="1:11" ht="51.75" x14ac:dyDescent="0.3">
      <c r="A107" s="13" t="s">
        <v>38</v>
      </c>
      <c r="B107" s="13" t="s">
        <v>39</v>
      </c>
      <c r="C107" s="13">
        <v>221801</v>
      </c>
      <c r="D107" s="13" t="s">
        <v>126</v>
      </c>
      <c r="E107" s="13" t="s">
        <v>343</v>
      </c>
      <c r="F107" s="12">
        <v>45931</v>
      </c>
      <c r="G107" s="12">
        <v>45951</v>
      </c>
      <c r="H107" s="13" t="s">
        <v>344</v>
      </c>
      <c r="I107" s="14">
        <f t="shared" si="1"/>
        <v>18238</v>
      </c>
      <c r="J107" s="14">
        <v>0</v>
      </c>
      <c r="K107" s="14">
        <v>18238</v>
      </c>
    </row>
    <row r="108" spans="1:11" ht="51.75" x14ac:dyDescent="0.3">
      <c r="A108" s="13" t="s">
        <v>345</v>
      </c>
      <c r="B108" s="13" t="s">
        <v>346</v>
      </c>
      <c r="C108" s="13">
        <v>221801</v>
      </c>
      <c r="D108" s="13" t="s">
        <v>126</v>
      </c>
      <c r="E108" s="13" t="s">
        <v>347</v>
      </c>
      <c r="F108" s="12">
        <v>45940</v>
      </c>
      <c r="G108" s="12">
        <v>45961</v>
      </c>
      <c r="H108" s="13" t="s">
        <v>348</v>
      </c>
      <c r="I108" s="14">
        <f t="shared" si="1"/>
        <v>5000</v>
      </c>
      <c r="J108" s="14">
        <v>0</v>
      </c>
      <c r="K108" s="14">
        <v>5000</v>
      </c>
    </row>
    <row r="109" spans="1:11" ht="120.75" x14ac:dyDescent="0.3">
      <c r="A109" s="13" t="s">
        <v>349</v>
      </c>
      <c r="B109" s="13" t="s">
        <v>350</v>
      </c>
      <c r="C109" s="13">
        <v>228706</v>
      </c>
      <c r="D109" s="13" t="s">
        <v>158</v>
      </c>
      <c r="E109" s="13" t="s">
        <v>108</v>
      </c>
      <c r="F109" s="12">
        <v>45940</v>
      </c>
      <c r="G109" s="12">
        <v>45957</v>
      </c>
      <c r="H109" s="13" t="s">
        <v>351</v>
      </c>
      <c r="I109" s="14">
        <f t="shared" si="1"/>
        <v>20000</v>
      </c>
      <c r="J109" s="14">
        <v>4745.76</v>
      </c>
      <c r="K109" s="14">
        <v>15254.24</v>
      </c>
    </row>
    <row r="110" spans="1:11" ht="69" x14ac:dyDescent="0.3">
      <c r="A110" s="13" t="s">
        <v>66</v>
      </c>
      <c r="B110" s="13" t="s">
        <v>67</v>
      </c>
      <c r="C110" s="13">
        <v>227101</v>
      </c>
      <c r="D110" s="13" t="s">
        <v>149</v>
      </c>
      <c r="E110" s="13" t="s">
        <v>352</v>
      </c>
      <c r="F110" s="12">
        <v>45911</v>
      </c>
      <c r="G110" s="12">
        <v>45960</v>
      </c>
      <c r="H110" s="13" t="str">
        <f>UPPER("Serv remodelacion ofic Almacenes y Depos/Aumento O25-00385")</f>
        <v>SERV REMODELACION OFIC ALMACENES Y DEPOS/AUMENTO O25-00385</v>
      </c>
      <c r="I110" s="14">
        <f t="shared" si="1"/>
        <v>118000</v>
      </c>
      <c r="J110" s="14">
        <v>10400</v>
      </c>
      <c r="K110" s="14">
        <v>107600</v>
      </c>
    </row>
    <row r="111" spans="1:11" ht="120.75" x14ac:dyDescent="0.3">
      <c r="A111" s="13" t="s">
        <v>353</v>
      </c>
      <c r="B111" s="13" t="s">
        <v>354</v>
      </c>
      <c r="C111" s="13">
        <v>225901</v>
      </c>
      <c r="D111" s="13" t="s">
        <v>153</v>
      </c>
      <c r="E111" s="13" t="s">
        <v>355</v>
      </c>
      <c r="F111" s="12">
        <v>45902</v>
      </c>
      <c r="G111" s="12">
        <v>45940</v>
      </c>
      <c r="H111" s="13" t="s">
        <v>356</v>
      </c>
      <c r="I111" s="14">
        <f t="shared" si="1"/>
        <v>330746.67</v>
      </c>
      <c r="J111" s="14">
        <v>414</v>
      </c>
      <c r="K111" s="14">
        <v>330332.67</v>
      </c>
    </row>
    <row r="112" spans="1:11" ht="86.25" x14ac:dyDescent="0.3">
      <c r="A112" s="13" t="s">
        <v>357</v>
      </c>
      <c r="B112" s="13" t="s">
        <v>358</v>
      </c>
      <c r="C112" s="13">
        <v>241401</v>
      </c>
      <c r="D112" s="13" t="s">
        <v>122</v>
      </c>
      <c r="E112" s="13" t="s">
        <v>359</v>
      </c>
      <c r="F112" s="12">
        <v>45933</v>
      </c>
      <c r="G112" s="12">
        <v>45961</v>
      </c>
      <c r="H112" s="13" t="s">
        <v>360</v>
      </c>
      <c r="I112" s="14">
        <f t="shared" si="1"/>
        <v>12700</v>
      </c>
      <c r="J112" s="14">
        <v>0</v>
      </c>
      <c r="K112" s="14">
        <v>12700</v>
      </c>
    </row>
    <row r="113" spans="1:11" ht="120.75" x14ac:dyDescent="0.3">
      <c r="A113" s="13" t="s">
        <v>361</v>
      </c>
      <c r="B113" s="13" t="s">
        <v>362</v>
      </c>
      <c r="C113" s="13">
        <v>241401</v>
      </c>
      <c r="D113" s="13" t="s">
        <v>122</v>
      </c>
      <c r="E113" s="13" t="s">
        <v>363</v>
      </c>
      <c r="F113" s="12">
        <v>45909</v>
      </c>
      <c r="G113" s="12">
        <v>45961</v>
      </c>
      <c r="H113" s="13" t="s">
        <v>364</v>
      </c>
      <c r="I113" s="14">
        <f t="shared" si="1"/>
        <v>48015</v>
      </c>
      <c r="J113" s="14">
        <v>0</v>
      </c>
      <c r="K113" s="14">
        <v>48015</v>
      </c>
    </row>
    <row r="114" spans="1:11" ht="69" x14ac:dyDescent="0.3">
      <c r="A114" s="13" t="s">
        <v>365</v>
      </c>
      <c r="B114" s="13" t="s">
        <v>366</v>
      </c>
      <c r="C114" s="13">
        <v>261101</v>
      </c>
      <c r="D114" s="13" t="s">
        <v>170</v>
      </c>
      <c r="E114" s="13" t="s">
        <v>367</v>
      </c>
      <c r="F114" s="12">
        <v>45933</v>
      </c>
      <c r="G114" s="12">
        <v>45947</v>
      </c>
      <c r="H114" s="13" t="str">
        <f>UPPER("E450000000108 Adq Mobiliarios p/area Almacen Sede Central 1era etapa")</f>
        <v>E450000000108 ADQ MOBILIARIOS P/AREA ALMACEN SEDE CENTRAL 1ERA ETAPA</v>
      </c>
      <c r="I114" s="14">
        <f t="shared" si="1"/>
        <v>37463.040000000001</v>
      </c>
      <c r="J114" s="14">
        <v>0</v>
      </c>
      <c r="K114" s="14">
        <v>37463.040000000001</v>
      </c>
    </row>
    <row r="115" spans="1:11" ht="103.5" x14ac:dyDescent="0.3">
      <c r="A115" s="13" t="s">
        <v>368</v>
      </c>
      <c r="B115" s="13" t="s">
        <v>369</v>
      </c>
      <c r="C115" s="13">
        <v>227208</v>
      </c>
      <c r="D115" s="13" t="s">
        <v>120</v>
      </c>
      <c r="E115" s="13" t="s">
        <v>370</v>
      </c>
      <c r="F115" s="12">
        <v>45915</v>
      </c>
      <c r="G115" s="12">
        <v>45940</v>
      </c>
      <c r="H115" s="13" t="s">
        <v>371</v>
      </c>
      <c r="I115" s="14">
        <f t="shared" si="1"/>
        <v>137176.95999999999</v>
      </c>
      <c r="J115" s="14">
        <v>12090.17</v>
      </c>
      <c r="K115" s="14">
        <v>125086.79</v>
      </c>
    </row>
    <row r="116" spans="1:11" ht="103.5" x14ac:dyDescent="0.3">
      <c r="A116" s="13" t="s">
        <v>40</v>
      </c>
      <c r="B116" s="13" t="s">
        <v>41</v>
      </c>
      <c r="C116" s="13">
        <v>227101</v>
      </c>
      <c r="D116" s="13" t="s">
        <v>149</v>
      </c>
      <c r="E116" s="13" t="s">
        <v>372</v>
      </c>
      <c r="F116" s="12">
        <v>45919</v>
      </c>
      <c r="G116" s="12">
        <v>45945</v>
      </c>
      <c r="H116" s="13" t="s">
        <v>373</v>
      </c>
      <c r="I116" s="14">
        <f t="shared" si="1"/>
        <v>247564</v>
      </c>
      <c r="J116" s="14">
        <v>10490</v>
      </c>
      <c r="K116" s="14">
        <v>237074</v>
      </c>
    </row>
    <row r="117" spans="1:11" ht="51.75" x14ac:dyDescent="0.3">
      <c r="A117" s="13" t="s">
        <v>374</v>
      </c>
      <c r="B117" s="13" t="s">
        <v>375</v>
      </c>
      <c r="C117" s="13">
        <v>227101</v>
      </c>
      <c r="D117" s="13" t="s">
        <v>149</v>
      </c>
      <c r="E117" s="13" t="s">
        <v>376</v>
      </c>
      <c r="F117" s="12">
        <v>45925</v>
      </c>
      <c r="G117" s="12">
        <v>45961</v>
      </c>
      <c r="H117" s="13" t="s">
        <v>377</v>
      </c>
      <c r="I117" s="14">
        <f t="shared" si="1"/>
        <v>174640</v>
      </c>
      <c r="J117" s="14">
        <v>7400</v>
      </c>
      <c r="K117" s="14">
        <v>167240</v>
      </c>
    </row>
    <row r="118" spans="1:11" ht="51.75" x14ac:dyDescent="0.3">
      <c r="A118" s="13" t="s">
        <v>378</v>
      </c>
      <c r="B118" s="13" t="s">
        <v>379</v>
      </c>
      <c r="C118" s="13">
        <v>228704</v>
      </c>
      <c r="D118" s="13" t="s">
        <v>121</v>
      </c>
      <c r="E118" s="13" t="s">
        <v>380</v>
      </c>
      <c r="F118" s="12">
        <v>45925</v>
      </c>
      <c r="G118" s="12">
        <v>45959</v>
      </c>
      <c r="H118" s="13" t="str">
        <f>UPPER("Partc colaboradores evento the leadership summit O/25-00603")</f>
        <v>PARTC COLABORADORES EVENTO THE LEADERSHIP SUMMIT O/25-00603</v>
      </c>
      <c r="I118" s="14">
        <f t="shared" si="1"/>
        <v>615490</v>
      </c>
      <c r="J118" s="14">
        <v>30774.5</v>
      </c>
      <c r="K118" s="14">
        <v>584715.5</v>
      </c>
    </row>
    <row r="119" spans="1:11" ht="86.25" x14ac:dyDescent="0.3">
      <c r="A119" s="13" t="s">
        <v>68</v>
      </c>
      <c r="B119" s="13" t="s">
        <v>69</v>
      </c>
      <c r="C119" s="13">
        <v>262101</v>
      </c>
      <c r="D119" s="13" t="s">
        <v>152</v>
      </c>
      <c r="E119" s="13" t="s">
        <v>102</v>
      </c>
      <c r="F119" s="12">
        <v>45840</v>
      </c>
      <c r="G119" s="12">
        <v>45849</v>
      </c>
      <c r="H119" s="13" t="s">
        <v>381</v>
      </c>
      <c r="I119" s="14">
        <f t="shared" si="1"/>
        <v>1678731.47</v>
      </c>
      <c r="J119" s="14">
        <v>0</v>
      </c>
      <c r="K119" s="14">
        <v>1678731.47</v>
      </c>
    </row>
    <row r="120" spans="1:11" ht="86.25" x14ac:dyDescent="0.3">
      <c r="A120" s="13" t="s">
        <v>68</v>
      </c>
      <c r="B120" s="13" t="s">
        <v>69</v>
      </c>
      <c r="C120" s="13">
        <v>239201</v>
      </c>
      <c r="D120" s="13" t="s">
        <v>155</v>
      </c>
      <c r="E120" s="13" t="s">
        <v>102</v>
      </c>
      <c r="F120" s="12">
        <v>45840</v>
      </c>
      <c r="G120" s="12">
        <v>45849</v>
      </c>
      <c r="H120" s="13" t="s">
        <v>381</v>
      </c>
      <c r="I120" s="14">
        <f t="shared" si="1"/>
        <v>105358.66</v>
      </c>
      <c r="J120" s="14">
        <v>0</v>
      </c>
      <c r="K120" s="14">
        <v>105358.66</v>
      </c>
    </row>
    <row r="121" spans="1:11" ht="86.25" x14ac:dyDescent="0.3">
      <c r="A121" s="13" t="s">
        <v>68</v>
      </c>
      <c r="B121" s="13" t="s">
        <v>69</v>
      </c>
      <c r="C121" s="13">
        <v>239802</v>
      </c>
      <c r="D121" s="13" t="s">
        <v>156</v>
      </c>
      <c r="E121" s="13" t="s">
        <v>102</v>
      </c>
      <c r="F121" s="12">
        <v>45840</v>
      </c>
      <c r="G121" s="12">
        <v>45849</v>
      </c>
      <c r="H121" s="13" t="s">
        <v>381</v>
      </c>
      <c r="I121" s="14">
        <f t="shared" si="1"/>
        <v>2519.9299999999998</v>
      </c>
      <c r="J121" s="14">
        <v>0</v>
      </c>
      <c r="K121" s="14">
        <v>2519.9299999999998</v>
      </c>
    </row>
    <row r="122" spans="1:11" ht="86.25" x14ac:dyDescent="0.3">
      <c r="A122" s="13" t="s">
        <v>68</v>
      </c>
      <c r="B122" s="13" t="s">
        <v>69</v>
      </c>
      <c r="C122" s="13">
        <v>265501</v>
      </c>
      <c r="D122" s="13" t="s">
        <v>148</v>
      </c>
      <c r="E122" s="13" t="s">
        <v>102</v>
      </c>
      <c r="F122" s="12">
        <v>45840</v>
      </c>
      <c r="G122" s="12">
        <v>45849</v>
      </c>
      <c r="H122" s="13" t="s">
        <v>381</v>
      </c>
      <c r="I122" s="14">
        <f t="shared" si="1"/>
        <v>9306.34</v>
      </c>
      <c r="J122" s="14">
        <v>0</v>
      </c>
      <c r="K122" s="14">
        <v>9306.34</v>
      </c>
    </row>
    <row r="123" spans="1:11" ht="86.25" x14ac:dyDescent="0.3">
      <c r="A123" s="13" t="s">
        <v>68</v>
      </c>
      <c r="B123" s="13" t="s">
        <v>69</v>
      </c>
      <c r="C123" s="13">
        <v>261301</v>
      </c>
      <c r="D123" s="13" t="s">
        <v>157</v>
      </c>
      <c r="E123" s="13" t="s">
        <v>102</v>
      </c>
      <c r="F123" s="12">
        <v>45840</v>
      </c>
      <c r="G123" s="12">
        <v>45849</v>
      </c>
      <c r="H123" s="13" t="s">
        <v>381</v>
      </c>
      <c r="I123" s="14">
        <f t="shared" si="1"/>
        <v>4028716.47</v>
      </c>
      <c r="J123" s="14"/>
      <c r="K123" s="14">
        <v>4028716.47</v>
      </c>
    </row>
    <row r="124" spans="1:11" ht="69" x14ac:dyDescent="0.3">
      <c r="A124" s="13" t="s">
        <v>382</v>
      </c>
      <c r="B124" s="13" t="s">
        <v>383</v>
      </c>
      <c r="C124" s="13">
        <v>228704</v>
      </c>
      <c r="D124" s="13" t="s">
        <v>121</v>
      </c>
      <c r="E124" s="13" t="s">
        <v>384</v>
      </c>
      <c r="F124" s="12">
        <v>45940</v>
      </c>
      <c r="G124" s="12">
        <v>45958</v>
      </c>
      <c r="H124" s="13" t="str">
        <f>UPPER("PARTC XXIX Congreso Lat. Auditoria Interna O/25-00640")</f>
        <v>PARTC XXIX CONGRESO LAT. AUDITORIA INTERNA O/25-00640</v>
      </c>
      <c r="I124" s="14">
        <f t="shared" si="1"/>
        <v>217000</v>
      </c>
      <c r="J124" s="14">
        <v>0</v>
      </c>
      <c r="K124" s="14">
        <v>217000</v>
      </c>
    </row>
    <row r="125" spans="1:11" ht="103.5" x14ac:dyDescent="0.3">
      <c r="A125" s="13" t="s">
        <v>385</v>
      </c>
      <c r="B125" s="13" t="s">
        <v>386</v>
      </c>
      <c r="C125" s="13">
        <v>228706</v>
      </c>
      <c r="D125" s="13" t="s">
        <v>158</v>
      </c>
      <c r="E125" s="13" t="s">
        <v>387</v>
      </c>
      <c r="F125" s="12">
        <v>45957</v>
      </c>
      <c r="G125" s="12">
        <v>45961</v>
      </c>
      <c r="H125" s="13" t="s">
        <v>388</v>
      </c>
      <c r="I125" s="14">
        <f t="shared" si="1"/>
        <v>306000</v>
      </c>
      <c r="J125" s="14">
        <v>0</v>
      </c>
      <c r="K125" s="14">
        <v>306000</v>
      </c>
    </row>
    <row r="126" spans="1:11" ht="120.75" x14ac:dyDescent="0.3">
      <c r="A126" s="13" t="s">
        <v>389</v>
      </c>
      <c r="B126" s="13" t="s">
        <v>390</v>
      </c>
      <c r="C126" s="13">
        <v>241401</v>
      </c>
      <c r="D126" s="13" t="s">
        <v>122</v>
      </c>
      <c r="E126" s="13" t="s">
        <v>391</v>
      </c>
      <c r="F126" s="12">
        <v>45912</v>
      </c>
      <c r="G126" s="12">
        <v>45961</v>
      </c>
      <c r="H126" s="13" t="s">
        <v>392</v>
      </c>
      <c r="I126" s="14">
        <f t="shared" si="1"/>
        <v>36880</v>
      </c>
      <c r="J126" s="14">
        <v>0</v>
      </c>
      <c r="K126" s="14">
        <v>36880</v>
      </c>
    </row>
    <row r="127" spans="1:11" ht="103.5" x14ac:dyDescent="0.3">
      <c r="A127" s="13" t="s">
        <v>389</v>
      </c>
      <c r="B127" s="13" t="s">
        <v>390</v>
      </c>
      <c r="C127" s="13">
        <v>241401</v>
      </c>
      <c r="D127" s="13" t="s">
        <v>122</v>
      </c>
      <c r="E127" s="13" t="s">
        <v>393</v>
      </c>
      <c r="F127" s="12">
        <v>45917</v>
      </c>
      <c r="G127" s="12">
        <v>45961</v>
      </c>
      <c r="H127" s="13" t="s">
        <v>394</v>
      </c>
      <c r="I127" s="14">
        <f t="shared" si="1"/>
        <v>11220</v>
      </c>
      <c r="J127" s="14">
        <v>0</v>
      </c>
      <c r="K127" s="14">
        <v>11220</v>
      </c>
    </row>
    <row r="128" spans="1:11" ht="34.5" x14ac:dyDescent="0.3">
      <c r="A128" s="13" t="s">
        <v>42</v>
      </c>
      <c r="B128" s="13" t="s">
        <v>43</v>
      </c>
      <c r="C128" s="13">
        <v>231101</v>
      </c>
      <c r="D128" s="13" t="s">
        <v>133</v>
      </c>
      <c r="E128" s="13" t="s">
        <v>395</v>
      </c>
      <c r="F128" s="12">
        <v>45903</v>
      </c>
      <c r="G128" s="12">
        <v>45940</v>
      </c>
      <c r="H128" s="13" t="s">
        <v>396</v>
      </c>
      <c r="I128" s="14">
        <f t="shared" si="1"/>
        <v>2399.92</v>
      </c>
      <c r="J128" s="14">
        <v>0</v>
      </c>
      <c r="K128" s="14">
        <f>3071.8-671.88</f>
        <v>2399.92</v>
      </c>
    </row>
    <row r="129" spans="1:11" ht="34.5" x14ac:dyDescent="0.3">
      <c r="A129" s="13" t="s">
        <v>42</v>
      </c>
      <c r="B129" s="13" t="s">
        <v>43</v>
      </c>
      <c r="C129" s="13">
        <v>231101</v>
      </c>
      <c r="D129" s="13" t="s">
        <v>133</v>
      </c>
      <c r="E129" s="13" t="s">
        <v>397</v>
      </c>
      <c r="F129" s="12">
        <v>45903</v>
      </c>
      <c r="G129" s="12">
        <v>45940</v>
      </c>
      <c r="H129" s="13" t="s">
        <v>398</v>
      </c>
      <c r="I129" s="14">
        <f t="shared" si="1"/>
        <v>4800</v>
      </c>
      <c r="J129" s="14">
        <v>0</v>
      </c>
      <c r="K129" s="14">
        <v>4800</v>
      </c>
    </row>
    <row r="130" spans="1:11" ht="34.5" x14ac:dyDescent="0.3">
      <c r="A130" s="13" t="s">
        <v>42</v>
      </c>
      <c r="B130" s="13" t="s">
        <v>43</v>
      </c>
      <c r="C130" s="13">
        <v>231101</v>
      </c>
      <c r="D130" s="13" t="s">
        <v>133</v>
      </c>
      <c r="E130" s="13" t="s">
        <v>399</v>
      </c>
      <c r="F130" s="12">
        <v>45904</v>
      </c>
      <c r="G130" s="12">
        <v>45940</v>
      </c>
      <c r="H130" s="13" t="str">
        <f>UPPER("E450000014331 sum agua embotellada")</f>
        <v>E450000014331 SUM AGUA EMBOTELLADA</v>
      </c>
      <c r="I130" s="14">
        <f t="shared" si="1"/>
        <v>8400</v>
      </c>
      <c r="J130" s="14">
        <v>0</v>
      </c>
      <c r="K130" s="14">
        <v>8400</v>
      </c>
    </row>
    <row r="131" spans="1:11" ht="34.5" x14ac:dyDescent="0.3">
      <c r="A131" s="13" t="s">
        <v>42</v>
      </c>
      <c r="B131" s="13" t="s">
        <v>43</v>
      </c>
      <c r="C131" s="13">
        <v>231101</v>
      </c>
      <c r="D131" s="13" t="s">
        <v>133</v>
      </c>
      <c r="E131" s="13" t="s">
        <v>400</v>
      </c>
      <c r="F131" s="12">
        <v>45902</v>
      </c>
      <c r="G131" s="12">
        <v>45940</v>
      </c>
      <c r="H131" s="13" t="str">
        <f>UPPER("E4500000003545 sum agua embotellada")</f>
        <v>E4500000003545 SUM AGUA EMBOTELLADA</v>
      </c>
      <c r="I131" s="14">
        <f t="shared" si="1"/>
        <v>36000</v>
      </c>
      <c r="J131" s="14">
        <v>0</v>
      </c>
      <c r="K131" s="14">
        <v>36000</v>
      </c>
    </row>
    <row r="132" spans="1:11" ht="34.5" x14ac:dyDescent="0.3">
      <c r="A132" s="13" t="s">
        <v>42</v>
      </c>
      <c r="B132" s="13" t="s">
        <v>43</v>
      </c>
      <c r="C132" s="13">
        <v>231101</v>
      </c>
      <c r="D132" s="13" t="s">
        <v>133</v>
      </c>
      <c r="E132" s="13" t="s">
        <v>401</v>
      </c>
      <c r="F132" s="12">
        <v>45902</v>
      </c>
      <c r="G132" s="12">
        <v>45940</v>
      </c>
      <c r="H132" s="13" t="s">
        <v>402</v>
      </c>
      <c r="I132" s="14">
        <f t="shared" si="1"/>
        <v>11040</v>
      </c>
      <c r="J132" s="14">
        <v>0</v>
      </c>
      <c r="K132" s="14">
        <v>11040</v>
      </c>
    </row>
    <row r="133" spans="1:11" ht="34.5" x14ac:dyDescent="0.3">
      <c r="A133" s="13" t="s">
        <v>42</v>
      </c>
      <c r="B133" s="13" t="s">
        <v>43</v>
      </c>
      <c r="C133" s="13">
        <v>231101</v>
      </c>
      <c r="D133" s="13" t="s">
        <v>133</v>
      </c>
      <c r="E133" s="13" t="s">
        <v>403</v>
      </c>
      <c r="F133" s="12">
        <v>45920</v>
      </c>
      <c r="G133" s="12">
        <v>45940</v>
      </c>
      <c r="H133" s="13" t="s">
        <v>404</v>
      </c>
      <c r="I133" s="14">
        <f t="shared" si="1"/>
        <v>40800</v>
      </c>
      <c r="J133" s="14">
        <v>0</v>
      </c>
      <c r="K133" s="14">
        <v>40800</v>
      </c>
    </row>
    <row r="134" spans="1:11" ht="34.5" x14ac:dyDescent="0.3">
      <c r="A134" s="13" t="s">
        <v>42</v>
      </c>
      <c r="B134" s="13" t="s">
        <v>43</v>
      </c>
      <c r="C134" s="13">
        <v>231101</v>
      </c>
      <c r="D134" s="13" t="s">
        <v>133</v>
      </c>
      <c r="E134" s="13" t="s">
        <v>405</v>
      </c>
      <c r="F134" s="12">
        <v>45901</v>
      </c>
      <c r="G134" s="12">
        <v>45940</v>
      </c>
      <c r="H134" s="13" t="s">
        <v>406</v>
      </c>
      <c r="I134" s="14">
        <f t="shared" si="1"/>
        <v>42000</v>
      </c>
      <c r="J134" s="14">
        <v>0</v>
      </c>
      <c r="K134" s="14">
        <v>42000</v>
      </c>
    </row>
    <row r="135" spans="1:11" ht="34.5" x14ac:dyDescent="0.3">
      <c r="A135" s="13" t="s">
        <v>42</v>
      </c>
      <c r="B135" s="13" t="s">
        <v>43</v>
      </c>
      <c r="C135" s="13">
        <v>231101</v>
      </c>
      <c r="D135" s="13" t="s">
        <v>133</v>
      </c>
      <c r="E135" s="13" t="s">
        <v>407</v>
      </c>
      <c r="F135" s="12">
        <v>45908</v>
      </c>
      <c r="G135" s="12">
        <v>45940</v>
      </c>
      <c r="H135" s="13" t="s">
        <v>408</v>
      </c>
      <c r="I135" s="14">
        <f t="shared" si="1"/>
        <v>42000</v>
      </c>
      <c r="J135" s="14">
        <v>0</v>
      </c>
      <c r="K135" s="14">
        <v>42000</v>
      </c>
    </row>
    <row r="136" spans="1:11" ht="34.5" x14ac:dyDescent="0.3">
      <c r="A136" s="13" t="s">
        <v>42</v>
      </c>
      <c r="B136" s="13" t="s">
        <v>43</v>
      </c>
      <c r="C136" s="13">
        <v>231101</v>
      </c>
      <c r="D136" s="13" t="s">
        <v>133</v>
      </c>
      <c r="E136" s="13" t="s">
        <v>409</v>
      </c>
      <c r="F136" s="12">
        <v>45915</v>
      </c>
      <c r="G136" s="12">
        <v>45940</v>
      </c>
      <c r="H136" s="13" t="s">
        <v>410</v>
      </c>
      <c r="I136" s="14">
        <f t="shared" si="1"/>
        <v>43800</v>
      </c>
      <c r="J136" s="14">
        <v>0</v>
      </c>
      <c r="K136" s="14">
        <v>43800</v>
      </c>
    </row>
    <row r="137" spans="1:11" ht="34.5" x14ac:dyDescent="0.3">
      <c r="A137" s="13" t="s">
        <v>42</v>
      </c>
      <c r="B137" s="13" t="s">
        <v>43</v>
      </c>
      <c r="C137" s="13">
        <v>231101</v>
      </c>
      <c r="D137" s="13" t="s">
        <v>133</v>
      </c>
      <c r="E137" s="13" t="s">
        <v>411</v>
      </c>
      <c r="F137" s="12">
        <v>45931</v>
      </c>
      <c r="G137" s="12">
        <v>45940</v>
      </c>
      <c r="H137" s="13" t="s">
        <v>412</v>
      </c>
      <c r="I137" s="14">
        <f t="shared" ref="I137:I200" si="2">+J137+K137</f>
        <v>36000</v>
      </c>
      <c r="J137" s="14"/>
      <c r="K137" s="14">
        <v>36000</v>
      </c>
    </row>
    <row r="138" spans="1:11" ht="34.5" x14ac:dyDescent="0.3">
      <c r="A138" s="13" t="s">
        <v>42</v>
      </c>
      <c r="B138" s="13" t="s">
        <v>43</v>
      </c>
      <c r="C138" s="13">
        <v>231101</v>
      </c>
      <c r="D138" s="13" t="s">
        <v>133</v>
      </c>
      <c r="E138" s="13" t="s">
        <v>413</v>
      </c>
      <c r="F138" s="12">
        <v>45903</v>
      </c>
      <c r="G138" s="12">
        <v>45940</v>
      </c>
      <c r="H138" s="13" t="s">
        <v>414</v>
      </c>
      <c r="I138" s="14">
        <f t="shared" si="2"/>
        <v>4800</v>
      </c>
      <c r="J138" s="14">
        <v>0</v>
      </c>
      <c r="K138" s="14">
        <v>4800</v>
      </c>
    </row>
    <row r="139" spans="1:11" ht="51.75" x14ac:dyDescent="0.3">
      <c r="A139" s="13" t="s">
        <v>42</v>
      </c>
      <c r="B139" s="13" t="s">
        <v>43</v>
      </c>
      <c r="C139" s="13">
        <v>231101</v>
      </c>
      <c r="D139" s="13" t="s">
        <v>133</v>
      </c>
      <c r="E139" s="13" t="s">
        <v>415</v>
      </c>
      <c r="F139" s="12">
        <v>45922</v>
      </c>
      <c r="G139" s="12">
        <v>45945</v>
      </c>
      <c r="H139" s="13" t="str">
        <f>UPPER("E450000019252 sum agua embotellada o/24-00662")</f>
        <v>E450000019252 SUM AGUA EMBOTELLADA O/24-00662</v>
      </c>
      <c r="I139" s="14">
        <f t="shared" si="2"/>
        <v>3186</v>
      </c>
      <c r="J139" s="14">
        <v>0</v>
      </c>
      <c r="K139" s="14">
        <v>3186</v>
      </c>
    </row>
    <row r="140" spans="1:11" ht="34.5" x14ac:dyDescent="0.3">
      <c r="A140" s="13" t="s">
        <v>42</v>
      </c>
      <c r="B140" s="13" t="s">
        <v>43</v>
      </c>
      <c r="C140" s="13">
        <v>231101</v>
      </c>
      <c r="D140" s="13" t="s">
        <v>133</v>
      </c>
      <c r="E140" s="13" t="s">
        <v>416</v>
      </c>
      <c r="F140" s="12">
        <v>45915</v>
      </c>
      <c r="G140" s="12">
        <v>45945</v>
      </c>
      <c r="H140" s="13" t="str">
        <f>UPPER("E450000018884 Sum agua Embotellada")</f>
        <v>E450000018884 SUM AGUA EMBOTELLADA</v>
      </c>
      <c r="I140" s="14">
        <f t="shared" si="2"/>
        <v>1188</v>
      </c>
      <c r="J140" s="14">
        <v>0</v>
      </c>
      <c r="K140" s="14">
        <v>1188</v>
      </c>
    </row>
    <row r="141" spans="1:11" ht="51.75" x14ac:dyDescent="0.3">
      <c r="A141" s="13" t="s">
        <v>42</v>
      </c>
      <c r="B141" s="13" t="s">
        <v>43</v>
      </c>
      <c r="C141" s="13">
        <v>231101</v>
      </c>
      <c r="D141" s="13" t="s">
        <v>133</v>
      </c>
      <c r="E141" s="13" t="s">
        <v>417</v>
      </c>
      <c r="F141" s="12">
        <v>45911</v>
      </c>
      <c r="G141" s="12">
        <v>45945</v>
      </c>
      <c r="H141" s="13" t="str">
        <f>UPPER("E450000018880 sum agua embot o/24-00662")</f>
        <v>E450000018880 SUM AGUA EMBOT O/24-00662</v>
      </c>
      <c r="I141" s="14">
        <f t="shared" si="2"/>
        <v>2106</v>
      </c>
      <c r="J141" s="14">
        <v>0</v>
      </c>
      <c r="K141" s="14">
        <v>2106</v>
      </c>
    </row>
    <row r="142" spans="1:11" ht="51.75" x14ac:dyDescent="0.3">
      <c r="A142" s="13" t="s">
        <v>42</v>
      </c>
      <c r="B142" s="13" t="s">
        <v>43</v>
      </c>
      <c r="C142" s="13">
        <v>231101</v>
      </c>
      <c r="D142" s="13" t="s">
        <v>133</v>
      </c>
      <c r="E142" s="13" t="s">
        <v>418</v>
      </c>
      <c r="F142" s="12">
        <v>45905</v>
      </c>
      <c r="G142" s="12">
        <v>45945</v>
      </c>
      <c r="H142" s="13" t="str">
        <f>UPPER("E450000018049 SUM Agua embotellada o/24-662")</f>
        <v>E450000018049 SUM AGUA EMBOTELLADA O/24-662</v>
      </c>
      <c r="I142" s="14">
        <f t="shared" si="2"/>
        <v>2700</v>
      </c>
      <c r="J142" s="14">
        <v>0</v>
      </c>
      <c r="K142" s="14">
        <v>2700</v>
      </c>
    </row>
    <row r="143" spans="1:11" ht="51.75" x14ac:dyDescent="0.3">
      <c r="A143" s="13" t="s">
        <v>42</v>
      </c>
      <c r="B143" s="13" t="s">
        <v>43</v>
      </c>
      <c r="C143" s="13">
        <v>231101</v>
      </c>
      <c r="D143" s="13" t="s">
        <v>133</v>
      </c>
      <c r="E143" s="13" t="s">
        <v>419</v>
      </c>
      <c r="F143" s="12">
        <v>45902</v>
      </c>
      <c r="G143" s="12">
        <v>45945</v>
      </c>
      <c r="H143" s="13" t="s">
        <v>420</v>
      </c>
      <c r="I143" s="14">
        <f t="shared" si="2"/>
        <v>1566</v>
      </c>
      <c r="J143" s="14">
        <v>0</v>
      </c>
      <c r="K143" s="14">
        <v>1566</v>
      </c>
    </row>
    <row r="144" spans="1:11" ht="51.75" x14ac:dyDescent="0.3">
      <c r="A144" s="13" t="s">
        <v>42</v>
      </c>
      <c r="B144" s="13" t="s">
        <v>43</v>
      </c>
      <c r="C144" s="13">
        <v>231101</v>
      </c>
      <c r="D144" s="13" t="s">
        <v>133</v>
      </c>
      <c r="E144" s="13" t="s">
        <v>421</v>
      </c>
      <c r="F144" s="12">
        <v>45929</v>
      </c>
      <c r="G144" s="12">
        <v>45945</v>
      </c>
      <c r="H144" s="13" t="str">
        <f>UPPER("E450000015207 sum agua embot o/24-00662")</f>
        <v>E450000015207 SUM AGUA EMBOT O/24-00662</v>
      </c>
      <c r="I144" s="14">
        <f t="shared" si="2"/>
        <v>1134</v>
      </c>
      <c r="J144" s="14">
        <v>0</v>
      </c>
      <c r="K144" s="14">
        <v>1134</v>
      </c>
    </row>
    <row r="145" spans="1:11" ht="34.5" x14ac:dyDescent="0.3">
      <c r="A145" s="13" t="s">
        <v>42</v>
      </c>
      <c r="B145" s="13" t="s">
        <v>43</v>
      </c>
      <c r="C145" s="13">
        <v>231101</v>
      </c>
      <c r="D145" s="13" t="s">
        <v>133</v>
      </c>
      <c r="E145" s="13" t="s">
        <v>422</v>
      </c>
      <c r="F145" s="12">
        <v>45923</v>
      </c>
      <c r="G145" s="12">
        <v>45945</v>
      </c>
      <c r="H145" s="13" t="str">
        <f>UPPER("E450000019044 sum agua embot")</f>
        <v>E450000019044 SUM AGUA EMBOT</v>
      </c>
      <c r="I145" s="14">
        <f t="shared" si="2"/>
        <v>3132</v>
      </c>
      <c r="J145" s="14">
        <v>0</v>
      </c>
      <c r="K145" s="14">
        <v>3132</v>
      </c>
    </row>
    <row r="146" spans="1:11" ht="51.75" x14ac:dyDescent="0.3">
      <c r="A146" s="13" t="s">
        <v>42</v>
      </c>
      <c r="B146" s="13" t="s">
        <v>43</v>
      </c>
      <c r="C146" s="13">
        <v>231101</v>
      </c>
      <c r="D146" s="13" t="s">
        <v>133</v>
      </c>
      <c r="E146" s="13" t="s">
        <v>423</v>
      </c>
      <c r="F146" s="12">
        <v>45929</v>
      </c>
      <c r="G146" s="12">
        <v>45945</v>
      </c>
      <c r="H146" s="13" t="str">
        <f>UPPER("E450000019259 sum agua embot o/24-00662")</f>
        <v>E450000019259 SUM AGUA EMBOT O/24-00662</v>
      </c>
      <c r="I146" s="14">
        <f t="shared" si="2"/>
        <v>1350</v>
      </c>
      <c r="J146" s="14">
        <v>0</v>
      </c>
      <c r="K146" s="14">
        <v>1350</v>
      </c>
    </row>
    <row r="147" spans="1:11" ht="34.5" x14ac:dyDescent="0.3">
      <c r="A147" s="13" t="s">
        <v>42</v>
      </c>
      <c r="B147" s="13" t="s">
        <v>43</v>
      </c>
      <c r="C147" s="13">
        <v>231101</v>
      </c>
      <c r="D147" s="13" t="s">
        <v>133</v>
      </c>
      <c r="E147" s="13" t="s">
        <v>424</v>
      </c>
      <c r="F147" s="12">
        <v>45938</v>
      </c>
      <c r="G147" s="12">
        <v>45946</v>
      </c>
      <c r="H147" s="13" t="s">
        <v>425</v>
      </c>
      <c r="I147" s="14">
        <f t="shared" si="2"/>
        <v>4800</v>
      </c>
      <c r="J147" s="14">
        <v>0</v>
      </c>
      <c r="K147" s="14">
        <v>4800</v>
      </c>
    </row>
    <row r="148" spans="1:11" ht="34.5" x14ac:dyDescent="0.3">
      <c r="A148" s="13" t="s">
        <v>42</v>
      </c>
      <c r="B148" s="13" t="s">
        <v>43</v>
      </c>
      <c r="C148" s="13">
        <v>231101</v>
      </c>
      <c r="D148" s="13" t="s">
        <v>133</v>
      </c>
      <c r="E148" s="13" t="s">
        <v>426</v>
      </c>
      <c r="F148" s="12">
        <v>45940</v>
      </c>
      <c r="G148" s="12">
        <v>45946</v>
      </c>
      <c r="H148" s="13" t="s">
        <v>427</v>
      </c>
      <c r="I148" s="14">
        <f t="shared" si="2"/>
        <v>1296</v>
      </c>
      <c r="J148" s="14">
        <v>0</v>
      </c>
      <c r="K148" s="14">
        <v>1296</v>
      </c>
    </row>
    <row r="149" spans="1:11" ht="86.25" x14ac:dyDescent="0.3">
      <c r="A149" s="13" t="s">
        <v>42</v>
      </c>
      <c r="B149" s="13" t="s">
        <v>43</v>
      </c>
      <c r="C149" s="13">
        <v>231101</v>
      </c>
      <c r="D149" s="13" t="s">
        <v>133</v>
      </c>
      <c r="E149" s="13" t="s">
        <v>428</v>
      </c>
      <c r="F149" s="12">
        <v>45901</v>
      </c>
      <c r="G149" s="12">
        <v>45946</v>
      </c>
      <c r="H149" s="13" t="str">
        <f>UPPER("E450000015162 adq Botellones policarbonato (envase) y agua en botellones")</f>
        <v>E450000015162 ADQ BOTELLONES POLICARBONATO (ENVASE) Y AGUA EN BOTELLONES</v>
      </c>
      <c r="I149" s="14">
        <f t="shared" si="2"/>
        <v>4070</v>
      </c>
      <c r="J149" s="14">
        <v>0</v>
      </c>
      <c r="K149" s="14">
        <v>4070</v>
      </c>
    </row>
    <row r="150" spans="1:11" ht="34.5" x14ac:dyDescent="0.3">
      <c r="A150" s="13" t="s">
        <v>42</v>
      </c>
      <c r="B150" s="13" t="s">
        <v>43</v>
      </c>
      <c r="C150" s="13">
        <v>231101</v>
      </c>
      <c r="D150" s="13" t="s">
        <v>133</v>
      </c>
      <c r="E150" s="13" t="s">
        <v>429</v>
      </c>
      <c r="F150" s="12">
        <v>45932</v>
      </c>
      <c r="G150" s="12">
        <v>45951</v>
      </c>
      <c r="H150" s="13" t="str">
        <f>UPPER("Adq Agua p/consumo Humano O25-00364")</f>
        <v>ADQ AGUA P/CONSUMO HUMANO O25-00364</v>
      </c>
      <c r="I150" s="14">
        <f t="shared" si="2"/>
        <v>24000</v>
      </c>
      <c r="J150" s="14">
        <v>0</v>
      </c>
      <c r="K150" s="14">
        <v>24000</v>
      </c>
    </row>
    <row r="151" spans="1:11" ht="51.75" x14ac:dyDescent="0.3">
      <c r="A151" s="13" t="s">
        <v>42</v>
      </c>
      <c r="B151" s="13" t="s">
        <v>43</v>
      </c>
      <c r="C151" s="13">
        <v>231101</v>
      </c>
      <c r="D151" s="13" t="s">
        <v>133</v>
      </c>
      <c r="E151" s="13" t="s">
        <v>430</v>
      </c>
      <c r="F151" s="12">
        <v>45931</v>
      </c>
      <c r="G151" s="12">
        <v>45951</v>
      </c>
      <c r="H151" s="13" t="str">
        <f>UPPER("Adq Agua embotella p/consumo humano O/25-00364")</f>
        <v>ADQ AGUA EMBOTELLA P/CONSUMO HUMANO O/25-00364</v>
      </c>
      <c r="I151" s="14">
        <f t="shared" si="2"/>
        <v>4799.84</v>
      </c>
      <c r="J151" s="14">
        <v>0</v>
      </c>
      <c r="K151" s="14">
        <v>4799.84</v>
      </c>
    </row>
    <row r="152" spans="1:11" ht="34.5" x14ac:dyDescent="0.3">
      <c r="A152" s="13" t="s">
        <v>42</v>
      </c>
      <c r="B152" s="13" t="s">
        <v>43</v>
      </c>
      <c r="C152" s="13">
        <v>231101</v>
      </c>
      <c r="D152" s="13" t="s">
        <v>133</v>
      </c>
      <c r="E152" s="13" t="s">
        <v>431</v>
      </c>
      <c r="F152" s="12">
        <v>45919</v>
      </c>
      <c r="G152" s="12">
        <v>45951</v>
      </c>
      <c r="H152" s="13" t="str">
        <f>UPPER("Adq Agua p/consumo Humano O/24-00662")</f>
        <v>ADQ AGUA P/CONSUMO HUMANO O/24-00662</v>
      </c>
      <c r="I152" s="14">
        <f t="shared" si="2"/>
        <v>2484</v>
      </c>
      <c r="J152" s="14">
        <v>0</v>
      </c>
      <c r="K152" s="14">
        <v>2484</v>
      </c>
    </row>
    <row r="153" spans="1:11" ht="34.5" x14ac:dyDescent="0.3">
      <c r="A153" s="13" t="s">
        <v>42</v>
      </c>
      <c r="B153" s="13" t="s">
        <v>43</v>
      </c>
      <c r="C153" s="13">
        <v>231101</v>
      </c>
      <c r="D153" s="13" t="s">
        <v>133</v>
      </c>
      <c r="E153" s="13" t="s">
        <v>432</v>
      </c>
      <c r="F153" s="12">
        <v>45937</v>
      </c>
      <c r="G153" s="12">
        <v>45951</v>
      </c>
      <c r="H153" s="13" t="str">
        <f>UPPER("Adq Agua p/consumo Hum O/24-00662")</f>
        <v>ADQ AGUA P/CONSUMO HUM O/24-00662</v>
      </c>
      <c r="I153" s="14">
        <f t="shared" si="2"/>
        <v>1566</v>
      </c>
      <c r="J153" s="14">
        <v>0</v>
      </c>
      <c r="K153" s="14">
        <v>1566</v>
      </c>
    </row>
    <row r="154" spans="1:11" ht="34.5" x14ac:dyDescent="0.3">
      <c r="A154" s="13" t="s">
        <v>42</v>
      </c>
      <c r="B154" s="13" t="s">
        <v>43</v>
      </c>
      <c r="C154" s="13">
        <v>231101</v>
      </c>
      <c r="D154" s="13" t="s">
        <v>133</v>
      </c>
      <c r="E154" s="13" t="s">
        <v>433</v>
      </c>
      <c r="F154" s="12">
        <v>45912</v>
      </c>
      <c r="G154" s="12">
        <v>45951</v>
      </c>
      <c r="H154" s="13" t="str">
        <f>UPPER("Adq Agua p/consumo Humano O/24-00662")</f>
        <v>ADQ AGUA P/CONSUMO HUMANO O/24-00662</v>
      </c>
      <c r="I154" s="14">
        <f t="shared" si="2"/>
        <v>1080</v>
      </c>
      <c r="J154" s="14">
        <v>0</v>
      </c>
      <c r="K154" s="14">
        <v>1080</v>
      </c>
    </row>
    <row r="155" spans="1:11" ht="34.5" x14ac:dyDescent="0.3">
      <c r="A155" s="13" t="s">
        <v>42</v>
      </c>
      <c r="B155" s="13" t="s">
        <v>43</v>
      </c>
      <c r="C155" s="13">
        <v>231101</v>
      </c>
      <c r="D155" s="13" t="s">
        <v>133</v>
      </c>
      <c r="E155" s="13" t="s">
        <v>434</v>
      </c>
      <c r="F155" s="12">
        <v>45929</v>
      </c>
      <c r="G155" s="12">
        <v>45951</v>
      </c>
      <c r="H155" s="13" t="str">
        <f>UPPER("Adq Agua p/consumo Humano O/24-00662/")</f>
        <v>ADQ AGUA P/CONSUMO HUMANO O/24-00662/</v>
      </c>
      <c r="I155" s="14">
        <f t="shared" si="2"/>
        <v>1080</v>
      </c>
      <c r="J155" s="14">
        <v>0</v>
      </c>
      <c r="K155" s="14">
        <v>1080</v>
      </c>
    </row>
    <row r="156" spans="1:11" ht="34.5" x14ac:dyDescent="0.3">
      <c r="A156" s="13" t="s">
        <v>42</v>
      </c>
      <c r="B156" s="13" t="s">
        <v>43</v>
      </c>
      <c r="C156" s="13">
        <v>231101</v>
      </c>
      <c r="D156" s="13" t="s">
        <v>133</v>
      </c>
      <c r="E156" s="13" t="s">
        <v>435</v>
      </c>
      <c r="F156" s="12">
        <v>45919</v>
      </c>
      <c r="G156" s="12">
        <v>45951</v>
      </c>
      <c r="H156" s="13" t="str">
        <f>UPPER("Adq Agua p/consumo Humano")</f>
        <v>ADQ AGUA P/CONSUMO HUMANO</v>
      </c>
      <c r="I156" s="14">
        <f t="shared" si="2"/>
        <v>2592</v>
      </c>
      <c r="J156" s="14">
        <v>0</v>
      </c>
      <c r="K156" s="14">
        <v>2592</v>
      </c>
    </row>
    <row r="157" spans="1:11" ht="51.75" x14ac:dyDescent="0.3">
      <c r="A157" s="13" t="s">
        <v>42</v>
      </c>
      <c r="B157" s="13" t="s">
        <v>43</v>
      </c>
      <c r="C157" s="13">
        <v>231101</v>
      </c>
      <c r="D157" s="13" t="s">
        <v>133</v>
      </c>
      <c r="E157" s="13" t="s">
        <v>436</v>
      </c>
      <c r="F157" s="12">
        <v>45903</v>
      </c>
      <c r="G157" s="12">
        <v>45952</v>
      </c>
      <c r="H157" s="13" t="str">
        <f>UPPER("Adq Agua embotellada p/cons humano O/25-00364")</f>
        <v>ADQ AGUA EMBOTELLADA P/CONS HUMANO O/25-00364</v>
      </c>
      <c r="I157" s="14">
        <f t="shared" si="2"/>
        <v>16799.439999999999</v>
      </c>
      <c r="J157" s="14">
        <v>0</v>
      </c>
      <c r="K157" s="14">
        <v>16799.439999999999</v>
      </c>
    </row>
    <row r="158" spans="1:11" ht="69" x14ac:dyDescent="0.3">
      <c r="A158" s="13" t="s">
        <v>42</v>
      </c>
      <c r="B158" s="13" t="s">
        <v>43</v>
      </c>
      <c r="C158" s="13">
        <v>231101</v>
      </c>
      <c r="D158" s="13" t="s">
        <v>133</v>
      </c>
      <c r="E158" s="13" t="s">
        <v>437</v>
      </c>
      <c r="F158" s="12">
        <v>45932</v>
      </c>
      <c r="G158" s="12">
        <v>45952</v>
      </c>
      <c r="H158" s="13" t="str">
        <f>UPPER("Adq Agua embotellada p/consumo humano O/25-00364")</f>
        <v>ADQ AGUA EMBOTELLADA P/CONSUMO HUMANO O/25-00364</v>
      </c>
      <c r="I158" s="14">
        <f t="shared" si="2"/>
        <v>12000</v>
      </c>
      <c r="J158" s="14">
        <v>0</v>
      </c>
      <c r="K158" s="14">
        <v>12000</v>
      </c>
    </row>
    <row r="159" spans="1:11" ht="103.5" x14ac:dyDescent="0.3">
      <c r="A159" s="13" t="s">
        <v>438</v>
      </c>
      <c r="B159" s="13" t="s">
        <v>439</v>
      </c>
      <c r="C159" s="13">
        <v>227208</v>
      </c>
      <c r="D159" s="13" t="s">
        <v>120</v>
      </c>
      <c r="E159" s="13" t="s">
        <v>440</v>
      </c>
      <c r="F159" s="12">
        <v>45915</v>
      </c>
      <c r="G159" s="12">
        <v>45939</v>
      </c>
      <c r="H159" s="13" t="s">
        <v>441</v>
      </c>
      <c r="I159" s="14">
        <f t="shared" si="2"/>
        <v>85432</v>
      </c>
      <c r="J159" s="14">
        <v>7529.6</v>
      </c>
      <c r="K159" s="14">
        <v>77902.399999999994</v>
      </c>
    </row>
    <row r="160" spans="1:11" ht="69" x14ac:dyDescent="0.3">
      <c r="A160" s="13" t="s">
        <v>442</v>
      </c>
      <c r="B160" s="13" t="s">
        <v>443</v>
      </c>
      <c r="C160" s="13">
        <v>232301</v>
      </c>
      <c r="D160" s="13" t="s">
        <v>159</v>
      </c>
      <c r="E160" s="13" t="s">
        <v>444</v>
      </c>
      <c r="F160" s="12">
        <v>45932</v>
      </c>
      <c r="G160" s="12">
        <v>45961</v>
      </c>
      <c r="H160" s="13" t="s">
        <v>445</v>
      </c>
      <c r="I160" s="14">
        <f t="shared" si="2"/>
        <v>102660</v>
      </c>
      <c r="J160" s="14">
        <v>0</v>
      </c>
      <c r="K160" s="14">
        <v>102660</v>
      </c>
    </row>
    <row r="161" spans="1:11" ht="86.25" x14ac:dyDescent="0.3">
      <c r="A161" s="13" t="s">
        <v>442</v>
      </c>
      <c r="B161" s="13" t="s">
        <v>443</v>
      </c>
      <c r="C161" s="13">
        <v>232301</v>
      </c>
      <c r="D161" s="13" t="s">
        <v>159</v>
      </c>
      <c r="E161" s="13" t="s">
        <v>446</v>
      </c>
      <c r="F161" s="12">
        <v>45932</v>
      </c>
      <c r="G161" s="12">
        <v>45961</v>
      </c>
      <c r="H161" s="13" t="s">
        <v>447</v>
      </c>
      <c r="I161" s="14">
        <f t="shared" si="2"/>
        <v>314853.5</v>
      </c>
      <c r="J161" s="14">
        <v>0</v>
      </c>
      <c r="K161" s="14">
        <v>314853.5</v>
      </c>
    </row>
    <row r="162" spans="1:11" ht="51.75" x14ac:dyDescent="0.3">
      <c r="A162" s="13" t="s">
        <v>442</v>
      </c>
      <c r="B162" s="13" t="s">
        <v>443</v>
      </c>
      <c r="C162" s="13">
        <v>232301</v>
      </c>
      <c r="D162" s="13" t="s">
        <v>159</v>
      </c>
      <c r="E162" s="13" t="s">
        <v>448</v>
      </c>
      <c r="F162" s="12">
        <v>45932</v>
      </c>
      <c r="G162" s="12">
        <v>45961</v>
      </c>
      <c r="H162" s="13" t="s">
        <v>449</v>
      </c>
      <c r="I162" s="14">
        <f t="shared" si="2"/>
        <v>215940</v>
      </c>
      <c r="J162" s="14">
        <v>0</v>
      </c>
      <c r="K162" s="14">
        <v>215940</v>
      </c>
    </row>
    <row r="163" spans="1:11" ht="51.75" x14ac:dyDescent="0.3">
      <c r="A163" s="13" t="s">
        <v>450</v>
      </c>
      <c r="B163" s="13" t="s">
        <v>451</v>
      </c>
      <c r="C163" s="13">
        <v>229101</v>
      </c>
      <c r="D163" s="13" t="s">
        <v>169</v>
      </c>
      <c r="E163" s="13" t="s">
        <v>452</v>
      </c>
      <c r="F163" s="12">
        <v>45917</v>
      </c>
      <c r="G163" s="12">
        <v>45958</v>
      </c>
      <c r="H163" s="13" t="str">
        <f>UPPER("Serv de Valet parking O/25-00595")</f>
        <v>SERV DE VALET PARKING O/25-00595</v>
      </c>
      <c r="I163" s="14">
        <f t="shared" si="2"/>
        <v>141600</v>
      </c>
      <c r="J163" s="14">
        <v>6000</v>
      </c>
      <c r="K163" s="14">
        <v>135600</v>
      </c>
    </row>
    <row r="164" spans="1:11" ht="34.5" x14ac:dyDescent="0.3">
      <c r="A164" s="13" t="s">
        <v>453</v>
      </c>
      <c r="B164" s="13" t="s">
        <v>454</v>
      </c>
      <c r="C164" s="13">
        <v>241401</v>
      </c>
      <c r="D164" s="13" t="s">
        <v>122</v>
      </c>
      <c r="E164" s="13" t="s">
        <v>455</v>
      </c>
      <c r="F164" s="12">
        <v>45904</v>
      </c>
      <c r="G164" s="12">
        <v>45961</v>
      </c>
      <c r="H164" s="13" t="str">
        <f>UPPER("Subvencion  Esther R Charlot, SDA-2411")</f>
        <v>SUBVENCION  ESTHER R CHARLOT, SDA-2411</v>
      </c>
      <c r="I164" s="14">
        <f t="shared" si="2"/>
        <v>68928</v>
      </c>
      <c r="J164" s="14">
        <v>3446.4</v>
      </c>
      <c r="K164" s="14">
        <v>65481.599999999999</v>
      </c>
    </row>
    <row r="165" spans="1:11" ht="86.25" x14ac:dyDescent="0.3">
      <c r="A165" s="13" t="s">
        <v>453</v>
      </c>
      <c r="B165" s="13" t="s">
        <v>454</v>
      </c>
      <c r="C165" s="13">
        <v>228704</v>
      </c>
      <c r="D165" s="13" t="s">
        <v>121</v>
      </c>
      <c r="E165" s="13" t="s">
        <v>456</v>
      </c>
      <c r="F165" s="12">
        <v>45918</v>
      </c>
      <c r="G165" s="12">
        <v>45961</v>
      </c>
      <c r="H165" s="13" t="s">
        <v>457</v>
      </c>
      <c r="I165" s="14">
        <f t="shared" si="2"/>
        <v>34464</v>
      </c>
      <c r="J165" s="14">
        <v>1723.2</v>
      </c>
      <c r="K165" s="14">
        <v>32740.799999999999</v>
      </c>
    </row>
    <row r="166" spans="1:11" ht="103.5" x14ac:dyDescent="0.3">
      <c r="A166" s="13" t="s">
        <v>44</v>
      </c>
      <c r="B166" s="13" t="s">
        <v>45</v>
      </c>
      <c r="C166" s="13">
        <v>241401</v>
      </c>
      <c r="D166" s="13" t="s">
        <v>122</v>
      </c>
      <c r="E166" s="13" t="s">
        <v>458</v>
      </c>
      <c r="F166" s="12">
        <v>45902</v>
      </c>
      <c r="G166" s="12">
        <v>45961</v>
      </c>
      <c r="H166" s="13" t="s">
        <v>459</v>
      </c>
      <c r="I166" s="14">
        <f t="shared" si="2"/>
        <v>11500</v>
      </c>
      <c r="J166" s="14">
        <v>0</v>
      </c>
      <c r="K166" s="14">
        <v>11500</v>
      </c>
    </row>
    <row r="167" spans="1:11" ht="69" x14ac:dyDescent="0.3">
      <c r="A167" s="13" t="s">
        <v>70</v>
      </c>
      <c r="B167" s="13" t="s">
        <v>71</v>
      </c>
      <c r="C167" s="13">
        <v>221701</v>
      </c>
      <c r="D167" s="13" t="s">
        <v>125</v>
      </c>
      <c r="E167" s="13" t="s">
        <v>460</v>
      </c>
      <c r="F167" s="12">
        <v>45931</v>
      </c>
      <c r="G167" s="12">
        <v>45952</v>
      </c>
      <c r="H167" s="13" t="s">
        <v>461</v>
      </c>
      <c r="I167" s="14">
        <f t="shared" si="2"/>
        <v>1000</v>
      </c>
      <c r="J167" s="14">
        <v>0</v>
      </c>
      <c r="K167" s="14">
        <v>1000</v>
      </c>
    </row>
    <row r="168" spans="1:11" ht="69" x14ac:dyDescent="0.3">
      <c r="A168" s="13" t="s">
        <v>70</v>
      </c>
      <c r="B168" s="13" t="s">
        <v>71</v>
      </c>
      <c r="C168" s="13">
        <v>221701</v>
      </c>
      <c r="D168" s="13" t="s">
        <v>125</v>
      </c>
      <c r="E168" s="13" t="s">
        <v>462</v>
      </c>
      <c r="F168" s="12">
        <v>45931</v>
      </c>
      <c r="G168" s="12">
        <v>45952</v>
      </c>
      <c r="H168" s="13" t="s">
        <v>463</v>
      </c>
      <c r="I168" s="14">
        <f t="shared" si="2"/>
        <v>5040</v>
      </c>
      <c r="J168" s="14">
        <v>0</v>
      </c>
      <c r="K168" s="14">
        <v>5040</v>
      </c>
    </row>
    <row r="169" spans="1:11" ht="69" x14ac:dyDescent="0.3">
      <c r="A169" s="13" t="s">
        <v>70</v>
      </c>
      <c r="B169" s="13" t="s">
        <v>71</v>
      </c>
      <c r="C169" s="13">
        <v>221701</v>
      </c>
      <c r="D169" s="13" t="s">
        <v>125</v>
      </c>
      <c r="E169" s="13" t="s">
        <v>464</v>
      </c>
      <c r="F169" s="12">
        <v>45931</v>
      </c>
      <c r="G169" s="12">
        <v>45952</v>
      </c>
      <c r="H169" s="13" t="s">
        <v>465</v>
      </c>
      <c r="I169" s="14">
        <f t="shared" si="2"/>
        <v>14504</v>
      </c>
      <c r="J169" s="14">
        <v>0</v>
      </c>
      <c r="K169" s="14">
        <v>14504</v>
      </c>
    </row>
    <row r="170" spans="1:11" ht="69" x14ac:dyDescent="0.3">
      <c r="A170" s="13" t="s">
        <v>70</v>
      </c>
      <c r="B170" s="13" t="s">
        <v>71</v>
      </c>
      <c r="C170" s="13">
        <v>221701</v>
      </c>
      <c r="D170" s="13" t="s">
        <v>125</v>
      </c>
      <c r="E170" s="13" t="s">
        <v>466</v>
      </c>
      <c r="F170" s="12">
        <v>45931</v>
      </c>
      <c r="G170" s="12">
        <v>45952</v>
      </c>
      <c r="H170" s="13" t="s">
        <v>467</v>
      </c>
      <c r="I170" s="14">
        <f t="shared" si="2"/>
        <v>44988.75</v>
      </c>
      <c r="J170" s="14">
        <v>0</v>
      </c>
      <c r="K170" s="14">
        <v>44988.75</v>
      </c>
    </row>
    <row r="171" spans="1:11" ht="69" x14ac:dyDescent="0.3">
      <c r="A171" s="13" t="s">
        <v>70</v>
      </c>
      <c r="B171" s="13" t="s">
        <v>71</v>
      </c>
      <c r="C171" s="13">
        <v>221701</v>
      </c>
      <c r="D171" s="13" t="s">
        <v>125</v>
      </c>
      <c r="E171" s="13" t="s">
        <v>468</v>
      </c>
      <c r="F171" s="12">
        <v>45931</v>
      </c>
      <c r="G171" s="12">
        <v>45952</v>
      </c>
      <c r="H171" s="13" t="s">
        <v>469</v>
      </c>
      <c r="I171" s="14">
        <f t="shared" si="2"/>
        <v>15025.59</v>
      </c>
      <c r="J171" s="14">
        <v>0</v>
      </c>
      <c r="K171" s="14">
        <v>15025.59</v>
      </c>
    </row>
    <row r="172" spans="1:11" ht="69" x14ac:dyDescent="0.3">
      <c r="A172" s="13" t="s">
        <v>70</v>
      </c>
      <c r="B172" s="13" t="s">
        <v>71</v>
      </c>
      <c r="C172" s="13">
        <v>221701</v>
      </c>
      <c r="D172" s="13" t="s">
        <v>125</v>
      </c>
      <c r="E172" s="13" t="s">
        <v>470</v>
      </c>
      <c r="F172" s="12">
        <v>45931</v>
      </c>
      <c r="G172" s="12">
        <v>45952</v>
      </c>
      <c r="H172" s="13" t="s">
        <v>471</v>
      </c>
      <c r="I172" s="14">
        <f t="shared" si="2"/>
        <v>15041.85</v>
      </c>
      <c r="J172" s="14">
        <v>0</v>
      </c>
      <c r="K172" s="14">
        <v>15041.85</v>
      </c>
    </row>
    <row r="173" spans="1:11" ht="51.75" x14ac:dyDescent="0.3">
      <c r="A173" s="13" t="s">
        <v>70</v>
      </c>
      <c r="B173" s="13" t="s">
        <v>71</v>
      </c>
      <c r="C173" s="13">
        <v>221701</v>
      </c>
      <c r="D173" s="13" t="s">
        <v>125</v>
      </c>
      <c r="E173" s="13" t="s">
        <v>472</v>
      </c>
      <c r="F173" s="12">
        <v>45931</v>
      </c>
      <c r="G173" s="12">
        <v>45952</v>
      </c>
      <c r="H173" s="13" t="s">
        <v>473</v>
      </c>
      <c r="I173" s="14">
        <f t="shared" si="2"/>
        <v>5130</v>
      </c>
      <c r="J173" s="14">
        <v>0</v>
      </c>
      <c r="K173" s="14">
        <v>5130</v>
      </c>
    </row>
    <row r="174" spans="1:11" ht="51.75" x14ac:dyDescent="0.3">
      <c r="A174" s="13" t="s">
        <v>70</v>
      </c>
      <c r="B174" s="13" t="s">
        <v>71</v>
      </c>
      <c r="C174" s="13">
        <v>221701</v>
      </c>
      <c r="D174" s="13" t="s">
        <v>125</v>
      </c>
      <c r="E174" s="13" t="s">
        <v>474</v>
      </c>
      <c r="F174" s="12">
        <v>45931</v>
      </c>
      <c r="G174" s="12">
        <v>45952</v>
      </c>
      <c r="H174" s="13" t="s">
        <v>475</v>
      </c>
      <c r="I174" s="14">
        <f t="shared" si="2"/>
        <v>1002</v>
      </c>
      <c r="J174" s="14">
        <v>0</v>
      </c>
      <c r="K174" s="14">
        <v>1002</v>
      </c>
    </row>
    <row r="175" spans="1:11" ht="51.75" x14ac:dyDescent="0.3">
      <c r="A175" s="13" t="s">
        <v>70</v>
      </c>
      <c r="B175" s="13" t="s">
        <v>71</v>
      </c>
      <c r="C175" s="13">
        <v>221701</v>
      </c>
      <c r="D175" s="13" t="s">
        <v>125</v>
      </c>
      <c r="E175" s="13" t="s">
        <v>476</v>
      </c>
      <c r="F175" s="12">
        <v>45931</v>
      </c>
      <c r="G175" s="12">
        <v>45952</v>
      </c>
      <c r="H175" s="13" t="s">
        <v>477</v>
      </c>
      <c r="I175" s="14">
        <f t="shared" si="2"/>
        <v>1716</v>
      </c>
      <c r="J175" s="14">
        <v>0</v>
      </c>
      <c r="K175" s="14">
        <v>1716</v>
      </c>
    </row>
    <row r="176" spans="1:11" ht="51.75" x14ac:dyDescent="0.3">
      <c r="A176" s="13" t="s">
        <v>70</v>
      </c>
      <c r="B176" s="13" t="s">
        <v>71</v>
      </c>
      <c r="C176" s="13">
        <v>221701</v>
      </c>
      <c r="D176" s="13" t="s">
        <v>125</v>
      </c>
      <c r="E176" s="13" t="s">
        <v>478</v>
      </c>
      <c r="F176" s="12">
        <v>45931</v>
      </c>
      <c r="G176" s="12">
        <v>45952</v>
      </c>
      <c r="H176" s="13" t="s">
        <v>479</v>
      </c>
      <c r="I176" s="14">
        <f t="shared" si="2"/>
        <v>20720</v>
      </c>
      <c r="J176" s="14">
        <v>0</v>
      </c>
      <c r="K176" s="14">
        <v>20720</v>
      </c>
    </row>
    <row r="177" spans="1:11" ht="69" x14ac:dyDescent="0.3">
      <c r="A177" s="13" t="s">
        <v>70</v>
      </c>
      <c r="B177" s="13" t="s">
        <v>71</v>
      </c>
      <c r="C177" s="13">
        <v>221701</v>
      </c>
      <c r="D177" s="13" t="s">
        <v>125</v>
      </c>
      <c r="E177" s="13" t="s">
        <v>480</v>
      </c>
      <c r="F177" s="12">
        <v>45931</v>
      </c>
      <c r="G177" s="12">
        <v>45952</v>
      </c>
      <c r="H177" s="13" t="s">
        <v>481</v>
      </c>
      <c r="I177" s="14">
        <f t="shared" si="2"/>
        <v>7111</v>
      </c>
      <c r="J177" s="14">
        <v>0</v>
      </c>
      <c r="K177" s="14">
        <v>7111</v>
      </c>
    </row>
    <row r="178" spans="1:11" ht="69" x14ac:dyDescent="0.3">
      <c r="A178" s="13" t="s">
        <v>70</v>
      </c>
      <c r="B178" s="13" t="s">
        <v>71</v>
      </c>
      <c r="C178" s="13">
        <v>221701</v>
      </c>
      <c r="D178" s="13" t="s">
        <v>125</v>
      </c>
      <c r="E178" s="13" t="s">
        <v>482</v>
      </c>
      <c r="F178" s="12">
        <v>45931</v>
      </c>
      <c r="G178" s="12">
        <v>45952</v>
      </c>
      <c r="H178" s="13" t="s">
        <v>483</v>
      </c>
      <c r="I178" s="14">
        <f t="shared" si="2"/>
        <v>21184</v>
      </c>
      <c r="J178" s="14">
        <v>0</v>
      </c>
      <c r="K178" s="14">
        <v>21184</v>
      </c>
    </row>
    <row r="179" spans="1:11" ht="69" x14ac:dyDescent="0.3">
      <c r="A179" s="13" t="s">
        <v>70</v>
      </c>
      <c r="B179" s="13" t="s">
        <v>71</v>
      </c>
      <c r="C179" s="13">
        <v>221701</v>
      </c>
      <c r="D179" s="13" t="s">
        <v>125</v>
      </c>
      <c r="E179" s="13" t="s">
        <v>484</v>
      </c>
      <c r="F179" s="12">
        <v>45931</v>
      </c>
      <c r="G179" s="12">
        <v>45952</v>
      </c>
      <c r="H179" s="13" t="s">
        <v>485</v>
      </c>
      <c r="I179" s="14">
        <f t="shared" si="2"/>
        <v>5730</v>
      </c>
      <c r="J179" s="14">
        <v>0</v>
      </c>
      <c r="K179" s="14">
        <v>5730</v>
      </c>
    </row>
    <row r="180" spans="1:11" ht="69" x14ac:dyDescent="0.3">
      <c r="A180" s="13" t="s">
        <v>70</v>
      </c>
      <c r="B180" s="13" t="s">
        <v>71</v>
      </c>
      <c r="C180" s="13">
        <v>221701</v>
      </c>
      <c r="D180" s="13" t="s">
        <v>125</v>
      </c>
      <c r="E180" s="13" t="s">
        <v>486</v>
      </c>
      <c r="F180" s="12">
        <v>45931</v>
      </c>
      <c r="G180" s="12">
        <v>45952</v>
      </c>
      <c r="H180" s="13" t="s">
        <v>487</v>
      </c>
      <c r="I180" s="14">
        <f t="shared" si="2"/>
        <v>1591</v>
      </c>
      <c r="J180" s="14">
        <v>0</v>
      </c>
      <c r="K180" s="14">
        <v>1591</v>
      </c>
    </row>
    <row r="181" spans="1:11" ht="86.25" x14ac:dyDescent="0.3">
      <c r="A181" s="13" t="s">
        <v>488</v>
      </c>
      <c r="B181" s="13" t="s">
        <v>489</v>
      </c>
      <c r="C181" s="13">
        <v>222201</v>
      </c>
      <c r="D181" s="13" t="s">
        <v>160</v>
      </c>
      <c r="E181" s="13" t="s">
        <v>318</v>
      </c>
      <c r="F181" s="12">
        <v>45891</v>
      </c>
      <c r="G181" s="12">
        <v>45958</v>
      </c>
      <c r="H181" s="13" t="s">
        <v>490</v>
      </c>
      <c r="I181" s="14">
        <f t="shared" si="2"/>
        <v>4189</v>
      </c>
      <c r="J181" s="14">
        <v>177.5</v>
      </c>
      <c r="K181" s="14">
        <v>4011.5</v>
      </c>
    </row>
    <row r="182" spans="1:11" ht="86.25" x14ac:dyDescent="0.3">
      <c r="A182" s="13" t="s">
        <v>488</v>
      </c>
      <c r="B182" s="13" t="s">
        <v>489</v>
      </c>
      <c r="C182" s="13">
        <v>239904</v>
      </c>
      <c r="D182" s="13" t="s">
        <v>113</v>
      </c>
      <c r="E182" s="13" t="s">
        <v>318</v>
      </c>
      <c r="F182" s="12">
        <v>45891</v>
      </c>
      <c r="G182" s="12">
        <v>45958</v>
      </c>
      <c r="H182" s="13" t="s">
        <v>490</v>
      </c>
      <c r="I182" s="14">
        <f t="shared" si="2"/>
        <v>65608</v>
      </c>
      <c r="J182" s="14">
        <v>2780</v>
      </c>
      <c r="K182" s="14">
        <v>62828</v>
      </c>
    </row>
    <row r="183" spans="1:11" ht="51.75" x14ac:dyDescent="0.3">
      <c r="A183" s="13" t="s">
        <v>491</v>
      </c>
      <c r="B183" s="13" t="s">
        <v>492</v>
      </c>
      <c r="C183" s="13">
        <v>228702</v>
      </c>
      <c r="D183" s="13" t="s">
        <v>114</v>
      </c>
      <c r="E183" s="13" t="s">
        <v>493</v>
      </c>
      <c r="F183" s="12">
        <v>45903</v>
      </c>
      <c r="G183" s="12">
        <v>45961</v>
      </c>
      <c r="H183" s="13" t="s">
        <v>115</v>
      </c>
      <c r="I183" s="14">
        <f t="shared" si="2"/>
        <v>47200</v>
      </c>
      <c r="J183" s="14">
        <v>11200</v>
      </c>
      <c r="K183" s="14">
        <v>36000</v>
      </c>
    </row>
    <row r="184" spans="1:11" ht="69" x14ac:dyDescent="0.3">
      <c r="A184" s="13" t="s">
        <v>494</v>
      </c>
      <c r="B184" s="13" t="s">
        <v>495</v>
      </c>
      <c r="C184" s="13">
        <v>241401</v>
      </c>
      <c r="D184" s="13" t="s">
        <v>122</v>
      </c>
      <c r="E184" s="13" t="s">
        <v>496</v>
      </c>
      <c r="F184" s="12">
        <v>45925</v>
      </c>
      <c r="G184" s="12">
        <v>45961</v>
      </c>
      <c r="H184" s="13" t="s">
        <v>497</v>
      </c>
      <c r="I184" s="14">
        <f t="shared" si="2"/>
        <v>2943450</v>
      </c>
      <c r="J184" s="14">
        <v>0</v>
      </c>
      <c r="K184" s="14">
        <v>2943450</v>
      </c>
    </row>
    <row r="185" spans="1:11" ht="69" x14ac:dyDescent="0.3">
      <c r="A185" s="13" t="s">
        <v>498</v>
      </c>
      <c r="B185" s="13" t="s">
        <v>499</v>
      </c>
      <c r="C185" s="13">
        <v>241401</v>
      </c>
      <c r="D185" s="13" t="s">
        <v>122</v>
      </c>
      <c r="E185" s="13" t="s">
        <v>500</v>
      </c>
      <c r="F185" s="12">
        <v>45917</v>
      </c>
      <c r="G185" s="12">
        <v>45961</v>
      </c>
      <c r="H185" s="13" t="str">
        <f>UPPER("Subvencion Educ. Jorgina Paula Montilla")</f>
        <v>SUBVENCION EDUC. JORGINA PAULA MONTILLA</v>
      </c>
      <c r="I185" s="14">
        <f t="shared" si="2"/>
        <v>10000</v>
      </c>
      <c r="J185" s="14">
        <v>0</v>
      </c>
      <c r="K185" s="14">
        <v>10000</v>
      </c>
    </row>
    <row r="186" spans="1:11" ht="34.5" x14ac:dyDescent="0.3">
      <c r="A186" s="13" t="s">
        <v>72</v>
      </c>
      <c r="B186" s="13" t="s">
        <v>73</v>
      </c>
      <c r="C186" s="13">
        <v>228702</v>
      </c>
      <c r="D186" s="13" t="s">
        <v>114</v>
      </c>
      <c r="E186" s="13" t="s">
        <v>501</v>
      </c>
      <c r="F186" s="12">
        <v>45944</v>
      </c>
      <c r="G186" s="12">
        <v>45958</v>
      </c>
      <c r="H186" s="13" t="s">
        <v>115</v>
      </c>
      <c r="I186" s="14">
        <f t="shared" si="2"/>
        <v>35400</v>
      </c>
      <c r="J186" s="14">
        <v>8400</v>
      </c>
      <c r="K186" s="14">
        <v>27000</v>
      </c>
    </row>
    <row r="187" spans="1:11" ht="51.75" x14ac:dyDescent="0.3">
      <c r="A187" s="13" t="s">
        <v>502</v>
      </c>
      <c r="B187" s="13" t="s">
        <v>503</v>
      </c>
      <c r="C187" s="13">
        <v>239905</v>
      </c>
      <c r="D187" s="13" t="s">
        <v>150</v>
      </c>
      <c r="E187" s="13" t="s">
        <v>104</v>
      </c>
      <c r="F187" s="12">
        <v>45947</v>
      </c>
      <c r="G187" s="12">
        <v>45959</v>
      </c>
      <c r="H187" s="13" t="str">
        <f>UPPER("Sum Luces de navidad sede central O/25-00718")</f>
        <v>SUM LUCES DE NAVIDAD SEDE CENTRAL O/25-00718</v>
      </c>
      <c r="I187" s="14">
        <f t="shared" si="2"/>
        <v>242566.7</v>
      </c>
      <c r="J187" s="14">
        <v>10278.25</v>
      </c>
      <c r="K187" s="14">
        <v>232288.45</v>
      </c>
    </row>
    <row r="188" spans="1:11" ht="51.75" x14ac:dyDescent="0.3">
      <c r="A188" s="13" t="s">
        <v>502</v>
      </c>
      <c r="B188" s="13" t="s">
        <v>503</v>
      </c>
      <c r="C188" s="13">
        <v>239905</v>
      </c>
      <c r="D188" s="13" t="s">
        <v>150</v>
      </c>
      <c r="E188" s="13" t="s">
        <v>103</v>
      </c>
      <c r="F188" s="12">
        <v>45952</v>
      </c>
      <c r="G188" s="12">
        <v>45960</v>
      </c>
      <c r="H188" s="13" t="str">
        <f>UPPER("Suministro adornos navideños sede central O/25-00725")</f>
        <v>SUMINISTRO ADORNOS NAVIDEÑOS SEDE CENTRAL O/25-00725</v>
      </c>
      <c r="I188" s="14">
        <f t="shared" si="2"/>
        <v>245274.8</v>
      </c>
      <c r="J188" s="14">
        <v>10393</v>
      </c>
      <c r="K188" s="14">
        <v>234881.8</v>
      </c>
    </row>
    <row r="189" spans="1:11" ht="86.25" x14ac:dyDescent="0.3">
      <c r="A189" s="13" t="s">
        <v>46</v>
      </c>
      <c r="B189" s="13" t="s">
        <v>47</v>
      </c>
      <c r="C189" s="13">
        <v>217101</v>
      </c>
      <c r="D189" s="13" t="s">
        <v>149</v>
      </c>
      <c r="E189" s="13" t="s">
        <v>504</v>
      </c>
      <c r="F189" s="12">
        <v>45932</v>
      </c>
      <c r="G189" s="12">
        <v>45933</v>
      </c>
      <c r="H189" s="13" t="s">
        <v>505</v>
      </c>
      <c r="I189" s="14">
        <f t="shared" si="2"/>
        <v>750882.62</v>
      </c>
      <c r="J189" s="14">
        <v>66179.490000000005</v>
      </c>
      <c r="K189" s="14">
        <v>684703.13</v>
      </c>
    </row>
    <row r="190" spans="1:11" ht="51.75" x14ac:dyDescent="0.3">
      <c r="A190" s="13" t="s">
        <v>46</v>
      </c>
      <c r="B190" s="13" t="s">
        <v>47</v>
      </c>
      <c r="C190" s="13">
        <v>217101</v>
      </c>
      <c r="D190" s="13" t="s">
        <v>149</v>
      </c>
      <c r="E190" s="13" t="s">
        <v>506</v>
      </c>
      <c r="F190" s="12">
        <v>45954</v>
      </c>
      <c r="G190" s="12">
        <v>45959</v>
      </c>
      <c r="H190" s="13" t="str">
        <f>UPPER("Serv Mant. del techo Gran Salón Club o/25-00480")</f>
        <v>SERV MANT. DEL TECHO GRAN SALÓN CLUB O/25-00480</v>
      </c>
      <c r="I190" s="14">
        <f t="shared" si="2"/>
        <v>971244.36</v>
      </c>
      <c r="J190" s="14">
        <v>41154.42</v>
      </c>
      <c r="K190" s="14">
        <v>930089.94</v>
      </c>
    </row>
    <row r="191" spans="1:11" ht="51.75" x14ac:dyDescent="0.3">
      <c r="A191" s="13" t="s">
        <v>507</v>
      </c>
      <c r="B191" s="13" t="s">
        <v>508</v>
      </c>
      <c r="C191" s="13">
        <v>232101</v>
      </c>
      <c r="D191" s="13" t="s">
        <v>509</v>
      </c>
      <c r="E191" s="13" t="s">
        <v>510</v>
      </c>
      <c r="F191" s="12">
        <v>45931</v>
      </c>
      <c r="G191" s="12">
        <v>45952</v>
      </c>
      <c r="H191" s="13" t="s">
        <v>511</v>
      </c>
      <c r="I191" s="14">
        <f t="shared" si="2"/>
        <v>3000</v>
      </c>
      <c r="J191" s="14">
        <v>150</v>
      </c>
      <c r="K191" s="14">
        <v>2850</v>
      </c>
    </row>
    <row r="192" spans="1:11" ht="51.75" x14ac:dyDescent="0.3">
      <c r="A192" s="13" t="s">
        <v>507</v>
      </c>
      <c r="B192" s="13" t="s">
        <v>508</v>
      </c>
      <c r="C192" s="13">
        <v>234101</v>
      </c>
      <c r="D192" s="13" t="s">
        <v>168</v>
      </c>
      <c r="E192" s="13" t="s">
        <v>510</v>
      </c>
      <c r="F192" s="12">
        <v>45931</v>
      </c>
      <c r="G192" s="12">
        <v>45952</v>
      </c>
      <c r="H192" s="13" t="s">
        <v>511</v>
      </c>
      <c r="I192" s="14">
        <f t="shared" si="2"/>
        <v>23581.5</v>
      </c>
      <c r="J192" s="14">
        <v>1179.075</v>
      </c>
      <c r="K192" s="14">
        <v>22402.424999999999</v>
      </c>
    </row>
    <row r="193" spans="1:11" ht="51.75" x14ac:dyDescent="0.3">
      <c r="A193" s="13" t="s">
        <v>512</v>
      </c>
      <c r="B193" s="13" t="s">
        <v>513</v>
      </c>
      <c r="C193" s="13">
        <v>237102</v>
      </c>
      <c r="D193" s="13" t="s">
        <v>514</v>
      </c>
      <c r="E193" s="13" t="s">
        <v>515</v>
      </c>
      <c r="F193" s="12">
        <v>45904</v>
      </c>
      <c r="G193" s="12">
        <v>45957</v>
      </c>
      <c r="H193" s="13" t="str">
        <f>UPPER("Adq combustible a granel  p/plantas elect o/25-00283")</f>
        <v>ADQ COMBUSTIBLE A GRANEL  P/PLANTAS ELECT O/25-00283</v>
      </c>
      <c r="I193" s="14">
        <f t="shared" si="2"/>
        <v>165888.85999999999</v>
      </c>
      <c r="J193" s="14">
        <v>0</v>
      </c>
      <c r="K193" s="14">
        <v>165888.85999999999</v>
      </c>
    </row>
    <row r="194" spans="1:11" ht="51.75" x14ac:dyDescent="0.3">
      <c r="A194" s="13" t="s">
        <v>512</v>
      </c>
      <c r="B194" s="13" t="s">
        <v>513</v>
      </c>
      <c r="C194" s="13">
        <v>237102</v>
      </c>
      <c r="D194" s="13" t="s">
        <v>514</v>
      </c>
      <c r="E194" s="13" t="s">
        <v>516</v>
      </c>
      <c r="F194" s="12">
        <v>45909</v>
      </c>
      <c r="G194" s="12">
        <v>45957</v>
      </c>
      <c r="H194" s="13" t="str">
        <f>UPPER("Adq combustible a granel  p/plantas elect o/25-00283")</f>
        <v>ADQ COMBUSTIBLE A GRANEL  P/PLANTAS ELECT O/25-00283</v>
      </c>
      <c r="I194" s="14">
        <f t="shared" si="2"/>
        <v>104900</v>
      </c>
      <c r="J194" s="14">
        <v>0</v>
      </c>
      <c r="K194" s="14">
        <v>104900</v>
      </c>
    </row>
    <row r="195" spans="1:11" ht="51.75" x14ac:dyDescent="0.3">
      <c r="A195" s="13" t="s">
        <v>512</v>
      </c>
      <c r="B195" s="13" t="s">
        <v>513</v>
      </c>
      <c r="C195" s="13">
        <v>237102</v>
      </c>
      <c r="D195" s="13" t="s">
        <v>514</v>
      </c>
      <c r="E195" s="13" t="s">
        <v>517</v>
      </c>
      <c r="F195" s="12">
        <v>45908</v>
      </c>
      <c r="G195" s="12">
        <v>45957</v>
      </c>
      <c r="H195" s="13" t="str">
        <f>UPPER("Adq combustible a granel  p/plantas elect o/25-00283")</f>
        <v>ADQ COMBUSTIBLE A GRANEL  P/PLANTAS ELECT O/25-00283</v>
      </c>
      <c r="I195" s="14">
        <f t="shared" si="2"/>
        <v>41960</v>
      </c>
      <c r="J195" s="14">
        <v>0</v>
      </c>
      <c r="K195" s="14">
        <v>41960</v>
      </c>
    </row>
    <row r="196" spans="1:11" ht="51.75" x14ac:dyDescent="0.3">
      <c r="A196" s="13" t="s">
        <v>512</v>
      </c>
      <c r="B196" s="13" t="s">
        <v>513</v>
      </c>
      <c r="C196" s="13">
        <v>237102</v>
      </c>
      <c r="D196" s="13" t="s">
        <v>514</v>
      </c>
      <c r="E196" s="13" t="s">
        <v>518</v>
      </c>
      <c r="F196" s="12">
        <v>45908</v>
      </c>
      <c r="G196" s="12">
        <v>45957</v>
      </c>
      <c r="H196" s="13" t="str">
        <f>UPPER("adq. combustible a granel p/plantas elect O/25-00283")</f>
        <v>ADQ. COMBUSTIBLE A GRANEL P/PLANTAS ELECT O/25-00283</v>
      </c>
      <c r="I196" s="14">
        <f t="shared" si="2"/>
        <v>20980</v>
      </c>
      <c r="J196" s="14">
        <v>0</v>
      </c>
      <c r="K196" s="14">
        <v>20980</v>
      </c>
    </row>
    <row r="197" spans="1:11" ht="51.75" x14ac:dyDescent="0.3">
      <c r="A197" s="13" t="s">
        <v>512</v>
      </c>
      <c r="B197" s="13" t="s">
        <v>513</v>
      </c>
      <c r="C197" s="13">
        <v>237102</v>
      </c>
      <c r="D197" s="13" t="s">
        <v>514</v>
      </c>
      <c r="E197" s="13" t="s">
        <v>519</v>
      </c>
      <c r="F197" s="12">
        <v>45910</v>
      </c>
      <c r="G197" s="12">
        <v>45958</v>
      </c>
      <c r="H197" s="13" t="str">
        <f>UPPER("Adq combustible  a granel p/plantas elec o/00075")</f>
        <v>ADQ COMBUSTIBLE  A GRANEL P/PLANTAS ELEC O/00075</v>
      </c>
      <c r="I197" s="14">
        <f t="shared" si="2"/>
        <v>31470</v>
      </c>
      <c r="J197" s="14">
        <v>0</v>
      </c>
      <c r="K197" s="14">
        <v>31470</v>
      </c>
    </row>
    <row r="198" spans="1:11" ht="51.75" x14ac:dyDescent="0.3">
      <c r="A198" s="13" t="s">
        <v>512</v>
      </c>
      <c r="B198" s="13" t="s">
        <v>513</v>
      </c>
      <c r="C198" s="13">
        <v>237102</v>
      </c>
      <c r="D198" s="13" t="s">
        <v>514</v>
      </c>
      <c r="E198" s="13" t="s">
        <v>520</v>
      </c>
      <c r="F198" s="12">
        <v>45917</v>
      </c>
      <c r="G198" s="12">
        <v>45960</v>
      </c>
      <c r="H198" s="13" t="str">
        <f>UPPER("Adq combustible")</f>
        <v>ADQ COMBUSTIBLE</v>
      </c>
      <c r="I198" s="14">
        <f t="shared" si="2"/>
        <v>20980</v>
      </c>
      <c r="J198" s="14">
        <v>0</v>
      </c>
      <c r="K198" s="14">
        <v>20980</v>
      </c>
    </row>
    <row r="199" spans="1:11" ht="69" x14ac:dyDescent="0.3">
      <c r="A199" s="13" t="s">
        <v>512</v>
      </c>
      <c r="B199" s="13" t="s">
        <v>513</v>
      </c>
      <c r="C199" s="13">
        <v>237102</v>
      </c>
      <c r="D199" s="13" t="s">
        <v>514</v>
      </c>
      <c r="E199" s="13" t="s">
        <v>521</v>
      </c>
      <c r="F199" s="12">
        <v>45918</v>
      </c>
      <c r="G199" s="12">
        <v>45960</v>
      </c>
      <c r="H199" s="13" t="str">
        <f>UPPER("Adq combust. diesel a gran p/uso plantas elect adms.  O/25-00663")</f>
        <v>ADQ COMBUST. DIESEL A GRAN P/USO PLANTAS ELECT ADMS.  O/25-00663</v>
      </c>
      <c r="I199" s="14">
        <f t="shared" si="2"/>
        <v>41960</v>
      </c>
      <c r="J199" s="14">
        <v>0</v>
      </c>
      <c r="K199" s="14">
        <v>41960</v>
      </c>
    </row>
    <row r="200" spans="1:11" ht="69" x14ac:dyDescent="0.3">
      <c r="A200" s="13" t="s">
        <v>512</v>
      </c>
      <c r="B200" s="13" t="s">
        <v>513</v>
      </c>
      <c r="C200" s="13">
        <v>237102</v>
      </c>
      <c r="D200" s="13" t="s">
        <v>514</v>
      </c>
      <c r="E200" s="13" t="s">
        <v>522</v>
      </c>
      <c r="F200" s="12">
        <v>45918</v>
      </c>
      <c r="G200" s="12">
        <v>45960</v>
      </c>
      <c r="H200" s="13" t="str">
        <f>UPPER("Adq. combustible diesel a granel p/uso en las plantas elect O/25-00663")</f>
        <v>ADQ. COMBUSTIBLE DIESEL A GRANEL P/USO EN LAS PLANTAS ELECT O/25-00663</v>
      </c>
      <c r="I200" s="14">
        <f t="shared" si="2"/>
        <v>41960</v>
      </c>
      <c r="J200" s="14">
        <v>0</v>
      </c>
      <c r="K200" s="14">
        <v>41960</v>
      </c>
    </row>
    <row r="201" spans="1:11" ht="69" x14ac:dyDescent="0.3">
      <c r="A201" s="13" t="s">
        <v>512</v>
      </c>
      <c r="B201" s="13" t="s">
        <v>513</v>
      </c>
      <c r="C201" s="13">
        <v>237102</v>
      </c>
      <c r="D201" s="13" t="s">
        <v>514</v>
      </c>
      <c r="E201" s="13" t="s">
        <v>523</v>
      </c>
      <c r="F201" s="12">
        <v>45920</v>
      </c>
      <c r="G201" s="12">
        <v>45960</v>
      </c>
      <c r="H201" s="13" t="str">
        <f>UPPER("adq. combustible diesel a granel p/plantas elect O/-00663")</f>
        <v>ADQ. COMBUSTIBLE DIESEL A GRANEL P/PLANTAS ELECT O/-00663</v>
      </c>
      <c r="I201" s="14">
        <f t="shared" ref="I201:I235" si="3">+J201+K201</f>
        <v>20980</v>
      </c>
      <c r="J201" s="14">
        <v>0</v>
      </c>
      <c r="K201" s="14">
        <v>20980</v>
      </c>
    </row>
    <row r="202" spans="1:11" ht="52.5" customHeight="1" x14ac:dyDescent="0.3">
      <c r="A202" s="13" t="s">
        <v>48</v>
      </c>
      <c r="B202" s="13" t="s">
        <v>49</v>
      </c>
      <c r="C202" s="13">
        <v>228503</v>
      </c>
      <c r="D202" s="13" t="s">
        <v>119</v>
      </c>
      <c r="E202" s="13" t="s">
        <v>524</v>
      </c>
      <c r="F202" s="12">
        <v>45918</v>
      </c>
      <c r="G202" s="12">
        <v>45958</v>
      </c>
      <c r="H202" s="13" t="str">
        <f>UPPER("Serv limpieza profunda O/25-00641")</f>
        <v>SERV LIMPIEZA PROFUNDA O/25-00641</v>
      </c>
      <c r="I202" s="14">
        <f t="shared" si="3"/>
        <v>33630</v>
      </c>
      <c r="J202" s="14">
        <v>1425</v>
      </c>
      <c r="K202" s="14">
        <v>32205</v>
      </c>
    </row>
    <row r="203" spans="1:11" ht="51.75" x14ac:dyDescent="0.3">
      <c r="A203" s="13" t="s">
        <v>74</v>
      </c>
      <c r="B203" s="13" t="s">
        <v>75</v>
      </c>
      <c r="C203" s="13">
        <v>228503</v>
      </c>
      <c r="D203" s="13" t="s">
        <v>119</v>
      </c>
      <c r="E203" s="13" t="s">
        <v>525</v>
      </c>
      <c r="F203" s="12">
        <v>45936</v>
      </c>
      <c r="G203" s="12">
        <v>45957</v>
      </c>
      <c r="H203" s="13" t="s">
        <v>526</v>
      </c>
      <c r="I203" s="14">
        <f t="shared" si="3"/>
        <v>48427.199999999997</v>
      </c>
      <c r="J203" s="14">
        <v>2565</v>
      </c>
      <c r="K203" s="14">
        <v>45862.2</v>
      </c>
    </row>
    <row r="204" spans="1:11" ht="51.75" x14ac:dyDescent="0.3">
      <c r="A204" s="13" t="s">
        <v>76</v>
      </c>
      <c r="B204" s="13" t="s">
        <v>77</v>
      </c>
      <c r="C204" s="13">
        <v>228503</v>
      </c>
      <c r="D204" s="13" t="s">
        <v>119</v>
      </c>
      <c r="E204" s="13" t="s">
        <v>294</v>
      </c>
      <c r="F204" s="12">
        <v>45936</v>
      </c>
      <c r="G204" s="12">
        <v>45950</v>
      </c>
      <c r="H204" s="13" t="s">
        <v>527</v>
      </c>
      <c r="I204" s="14">
        <f t="shared" si="3"/>
        <v>113476.67</v>
      </c>
      <c r="J204" s="14">
        <v>4808.33</v>
      </c>
      <c r="K204" s="14">
        <v>108668.34</v>
      </c>
    </row>
    <row r="205" spans="1:11" ht="86.25" x14ac:dyDescent="0.3">
      <c r="A205" s="13" t="s">
        <v>528</v>
      </c>
      <c r="B205" s="13" t="s">
        <v>529</v>
      </c>
      <c r="C205" s="13">
        <v>239401</v>
      </c>
      <c r="D205" s="13" t="s">
        <v>530</v>
      </c>
      <c r="E205" s="13" t="s">
        <v>531</v>
      </c>
      <c r="F205" s="12">
        <v>45931</v>
      </c>
      <c r="G205" s="12">
        <v>45958</v>
      </c>
      <c r="H205" s="13" t="s">
        <v>532</v>
      </c>
      <c r="I205" s="14">
        <f t="shared" si="3"/>
        <v>16520</v>
      </c>
      <c r="J205" s="14">
        <v>700</v>
      </c>
      <c r="K205" s="14">
        <v>15820</v>
      </c>
    </row>
    <row r="206" spans="1:11" ht="86.25" x14ac:dyDescent="0.3">
      <c r="A206" s="13" t="s">
        <v>528</v>
      </c>
      <c r="B206" s="13" t="s">
        <v>529</v>
      </c>
      <c r="C206" s="13">
        <v>232301</v>
      </c>
      <c r="D206" s="13" t="s">
        <v>159</v>
      </c>
      <c r="E206" s="13" t="s">
        <v>531</v>
      </c>
      <c r="F206" s="12">
        <v>45931</v>
      </c>
      <c r="G206" s="12">
        <v>45958</v>
      </c>
      <c r="H206" s="13" t="s">
        <v>532</v>
      </c>
      <c r="I206" s="14">
        <f t="shared" si="3"/>
        <v>135818</v>
      </c>
      <c r="J206" s="14">
        <v>5755</v>
      </c>
      <c r="K206" s="14">
        <v>130063</v>
      </c>
    </row>
    <row r="207" spans="1:11" ht="120.75" x14ac:dyDescent="0.3">
      <c r="A207" s="13" t="s">
        <v>533</v>
      </c>
      <c r="B207" s="13" t="s">
        <v>534</v>
      </c>
      <c r="C207" s="13">
        <v>228704</v>
      </c>
      <c r="D207" s="13" t="s">
        <v>121</v>
      </c>
      <c r="E207" s="13" t="s">
        <v>535</v>
      </c>
      <c r="F207" s="12">
        <v>45930</v>
      </c>
      <c r="G207" s="12">
        <v>45946</v>
      </c>
      <c r="H207" s="13" t="s">
        <v>536</v>
      </c>
      <c r="I207" s="14">
        <f t="shared" si="3"/>
        <v>200000</v>
      </c>
      <c r="J207" s="14">
        <v>0</v>
      </c>
      <c r="K207" s="14">
        <v>200000</v>
      </c>
    </row>
    <row r="208" spans="1:11" ht="120.75" x14ac:dyDescent="0.3">
      <c r="A208" s="13" t="s">
        <v>50</v>
      </c>
      <c r="B208" s="13" t="s">
        <v>51</v>
      </c>
      <c r="C208" s="13">
        <v>228706</v>
      </c>
      <c r="D208" s="13" t="s">
        <v>158</v>
      </c>
      <c r="E208" s="13" t="s">
        <v>105</v>
      </c>
      <c r="F208" s="12">
        <v>45931</v>
      </c>
      <c r="G208" s="12">
        <v>45959</v>
      </c>
      <c r="H208" s="13" t="s">
        <v>537</v>
      </c>
      <c r="I208" s="14">
        <f t="shared" si="3"/>
        <v>243646.4</v>
      </c>
      <c r="J208" s="14">
        <v>10324</v>
      </c>
      <c r="K208" s="14">
        <v>233322.4</v>
      </c>
    </row>
    <row r="209" spans="1:11" ht="51.75" x14ac:dyDescent="0.3">
      <c r="A209" s="13" t="s">
        <v>78</v>
      </c>
      <c r="B209" s="13" t="s">
        <v>79</v>
      </c>
      <c r="C209" s="13">
        <v>239601</v>
      </c>
      <c r="D209" s="13" t="s">
        <v>161</v>
      </c>
      <c r="E209" s="13" t="s">
        <v>538</v>
      </c>
      <c r="F209" s="12">
        <v>45908</v>
      </c>
      <c r="G209" s="12">
        <v>45945</v>
      </c>
      <c r="H209" s="13" t="s">
        <v>165</v>
      </c>
      <c r="I209" s="14">
        <f t="shared" si="3"/>
        <v>9750</v>
      </c>
      <c r="J209" s="14">
        <v>413.14</v>
      </c>
      <c r="K209" s="14">
        <v>9336.86</v>
      </c>
    </row>
    <row r="210" spans="1:11" ht="34.5" x14ac:dyDescent="0.3">
      <c r="A210" s="13" t="s">
        <v>78</v>
      </c>
      <c r="B210" s="13" t="s">
        <v>79</v>
      </c>
      <c r="C210" s="13">
        <v>239601</v>
      </c>
      <c r="D210" s="13" t="s">
        <v>161</v>
      </c>
      <c r="E210" s="13" t="s">
        <v>539</v>
      </c>
      <c r="F210" s="12">
        <v>45908</v>
      </c>
      <c r="G210" s="12">
        <v>45945</v>
      </c>
      <c r="H210" s="13" t="s">
        <v>164</v>
      </c>
      <c r="I210" s="14">
        <f t="shared" si="3"/>
        <v>6600</v>
      </c>
      <c r="J210" s="14">
        <v>279.66000000000003</v>
      </c>
      <c r="K210" s="14">
        <v>6320.34</v>
      </c>
    </row>
    <row r="211" spans="1:11" ht="34.5" x14ac:dyDescent="0.3">
      <c r="A211" s="13" t="s">
        <v>78</v>
      </c>
      <c r="B211" s="13" t="s">
        <v>79</v>
      </c>
      <c r="C211" s="13">
        <v>239601</v>
      </c>
      <c r="D211" s="13" t="s">
        <v>161</v>
      </c>
      <c r="E211" s="13" t="s">
        <v>540</v>
      </c>
      <c r="F211" s="12">
        <v>45909</v>
      </c>
      <c r="G211" s="12">
        <v>45945</v>
      </c>
      <c r="H211" s="13" t="s">
        <v>541</v>
      </c>
      <c r="I211" s="14">
        <f t="shared" si="3"/>
        <v>9750</v>
      </c>
      <c r="J211" s="14">
        <v>413.14</v>
      </c>
      <c r="K211" s="14">
        <v>9336.86</v>
      </c>
    </row>
    <row r="212" spans="1:11" ht="34.5" x14ac:dyDescent="0.3">
      <c r="A212" s="13" t="s">
        <v>78</v>
      </c>
      <c r="B212" s="13" t="s">
        <v>79</v>
      </c>
      <c r="C212" s="13">
        <v>239601</v>
      </c>
      <c r="D212" s="13" t="s">
        <v>161</v>
      </c>
      <c r="E212" s="13" t="s">
        <v>542</v>
      </c>
      <c r="F212" s="12">
        <v>45913</v>
      </c>
      <c r="G212" s="12">
        <v>45945</v>
      </c>
      <c r="H212" s="13" t="s">
        <v>164</v>
      </c>
      <c r="I212" s="14">
        <f t="shared" si="3"/>
        <v>5600</v>
      </c>
      <c r="J212" s="14">
        <v>237.29</v>
      </c>
      <c r="K212" s="14">
        <v>5362.71</v>
      </c>
    </row>
    <row r="213" spans="1:11" ht="34.5" x14ac:dyDescent="0.3">
      <c r="A213" s="13" t="s">
        <v>78</v>
      </c>
      <c r="B213" s="13" t="s">
        <v>79</v>
      </c>
      <c r="C213" s="13">
        <v>239601</v>
      </c>
      <c r="D213" s="13" t="s">
        <v>161</v>
      </c>
      <c r="E213" s="13" t="s">
        <v>543</v>
      </c>
      <c r="F213" s="12">
        <v>45931</v>
      </c>
      <c r="G213" s="12">
        <v>45945</v>
      </c>
      <c r="H213" s="13" t="s">
        <v>166</v>
      </c>
      <c r="I213" s="14">
        <f t="shared" si="3"/>
        <v>6600</v>
      </c>
      <c r="J213" s="14">
        <v>279.66000000000003</v>
      </c>
      <c r="K213" s="14">
        <v>6320.34</v>
      </c>
    </row>
    <row r="214" spans="1:11" ht="103.5" x14ac:dyDescent="0.3">
      <c r="A214" s="13" t="s">
        <v>544</v>
      </c>
      <c r="B214" s="13" t="s">
        <v>545</v>
      </c>
      <c r="C214" s="13">
        <v>221801</v>
      </c>
      <c r="D214" s="13" t="s">
        <v>126</v>
      </c>
      <c r="E214" s="13" t="s">
        <v>546</v>
      </c>
      <c r="F214" s="12">
        <v>45937</v>
      </c>
      <c r="G214" s="12">
        <v>45951</v>
      </c>
      <c r="H214" s="13" t="s">
        <v>547</v>
      </c>
      <c r="I214" s="14">
        <f t="shared" si="3"/>
        <v>8000</v>
      </c>
      <c r="J214" s="14">
        <v>0</v>
      </c>
      <c r="K214" s="14">
        <v>8000</v>
      </c>
    </row>
    <row r="215" spans="1:11" ht="69" x14ac:dyDescent="0.3">
      <c r="A215" s="13" t="s">
        <v>548</v>
      </c>
      <c r="B215" s="13" t="s">
        <v>549</v>
      </c>
      <c r="C215" s="13">
        <v>239301</v>
      </c>
      <c r="D215" s="13" t="s">
        <v>151</v>
      </c>
      <c r="E215" s="13" t="s">
        <v>550</v>
      </c>
      <c r="F215" s="12">
        <v>45910</v>
      </c>
      <c r="G215" s="12">
        <v>45940</v>
      </c>
      <c r="H215" s="13" t="str">
        <f>UPPER("B1500000065 adq botiquin y camilla")</f>
        <v>B1500000065 ADQ BOTIQUIN Y CAMILLA</v>
      </c>
      <c r="I215" s="14">
        <f t="shared" si="3"/>
        <v>151958.04</v>
      </c>
      <c r="J215" s="14">
        <v>6438.9000000000015</v>
      </c>
      <c r="K215" s="14">
        <v>145519.14000000001</v>
      </c>
    </row>
    <row r="216" spans="1:11" ht="69" x14ac:dyDescent="0.3">
      <c r="A216" s="13" t="s">
        <v>548</v>
      </c>
      <c r="B216" s="13" t="s">
        <v>549</v>
      </c>
      <c r="C216" s="13">
        <v>263101</v>
      </c>
      <c r="D216" s="13" t="s">
        <v>171</v>
      </c>
      <c r="E216" s="13" t="s">
        <v>550</v>
      </c>
      <c r="F216" s="12">
        <v>45910</v>
      </c>
      <c r="G216" s="12">
        <v>45940</v>
      </c>
      <c r="H216" s="13" t="str">
        <f>UPPER("B1500000065 adq botiquin y camilla")</f>
        <v>B1500000065 ADQ BOTIQUIN Y CAMILLA</v>
      </c>
      <c r="I216" s="14">
        <f t="shared" si="3"/>
        <v>99600.26</v>
      </c>
      <c r="J216" s="14">
        <v>4220.3500000000004</v>
      </c>
      <c r="K216" s="14">
        <v>95379.909999999989</v>
      </c>
    </row>
    <row r="217" spans="1:11" ht="69" x14ac:dyDescent="0.3">
      <c r="A217" s="13" t="s">
        <v>52</v>
      </c>
      <c r="B217" s="13" t="s">
        <v>53</v>
      </c>
      <c r="C217" s="13">
        <v>227206</v>
      </c>
      <c r="D217" s="13" t="s">
        <v>124</v>
      </c>
      <c r="E217" s="13" t="s">
        <v>551</v>
      </c>
      <c r="F217" s="12">
        <v>45895</v>
      </c>
      <c r="G217" s="12">
        <v>45947</v>
      </c>
      <c r="H217" s="13" t="s">
        <v>167</v>
      </c>
      <c r="I217" s="14">
        <f t="shared" si="3"/>
        <v>164846</v>
      </c>
      <c r="J217" s="14">
        <v>6985</v>
      </c>
      <c r="K217" s="14">
        <v>157861</v>
      </c>
    </row>
    <row r="218" spans="1:11" ht="51.75" x14ac:dyDescent="0.3">
      <c r="A218" s="13" t="s">
        <v>552</v>
      </c>
      <c r="B218" s="13" t="s">
        <v>553</v>
      </c>
      <c r="C218" s="13">
        <v>239904</v>
      </c>
      <c r="D218" s="13" t="s">
        <v>113</v>
      </c>
      <c r="E218" s="13" t="s">
        <v>535</v>
      </c>
      <c r="F218" s="12">
        <v>45944</v>
      </c>
      <c r="G218" s="12">
        <v>45958</v>
      </c>
      <c r="H218" s="13" t="s">
        <v>554</v>
      </c>
      <c r="I218" s="14">
        <f t="shared" si="3"/>
        <v>3177616.57</v>
      </c>
      <c r="J218" s="14">
        <v>0</v>
      </c>
      <c r="K218" s="14">
        <v>3177616.57</v>
      </c>
    </row>
    <row r="219" spans="1:11" ht="51.75" x14ac:dyDescent="0.3">
      <c r="A219" s="13" t="s">
        <v>54</v>
      </c>
      <c r="B219" s="13" t="s">
        <v>55</v>
      </c>
      <c r="C219" s="13">
        <v>222201</v>
      </c>
      <c r="D219" s="13" t="s">
        <v>160</v>
      </c>
      <c r="E219" s="13" t="s">
        <v>110</v>
      </c>
      <c r="F219" s="12">
        <v>45750</v>
      </c>
      <c r="G219" s="12">
        <v>45777</v>
      </c>
      <c r="H219" s="13" t="s">
        <v>555</v>
      </c>
      <c r="I219" s="14">
        <f t="shared" si="3"/>
        <v>12280.740000000002</v>
      </c>
      <c r="J219" s="14">
        <v>520.37</v>
      </c>
      <c r="K219" s="14">
        <v>11760.37</v>
      </c>
    </row>
    <row r="220" spans="1:11" ht="51.75" x14ac:dyDescent="0.3">
      <c r="A220" s="13" t="s">
        <v>556</v>
      </c>
      <c r="B220" s="13" t="s">
        <v>557</v>
      </c>
      <c r="C220" s="13">
        <v>228702</v>
      </c>
      <c r="D220" s="13" t="s">
        <v>114</v>
      </c>
      <c r="E220" s="13" t="s">
        <v>558</v>
      </c>
      <c r="F220" s="12">
        <v>45932</v>
      </c>
      <c r="G220" s="12">
        <v>45947</v>
      </c>
      <c r="H220" s="13" t="s">
        <v>115</v>
      </c>
      <c r="I220" s="14">
        <f t="shared" si="3"/>
        <v>43660</v>
      </c>
      <c r="J220" s="14">
        <v>10360</v>
      </c>
      <c r="K220" s="14">
        <v>33300</v>
      </c>
    </row>
    <row r="221" spans="1:11" ht="51.75" x14ac:dyDescent="0.3">
      <c r="A221" s="13" t="s">
        <v>80</v>
      </c>
      <c r="B221" s="13" t="s">
        <v>81</v>
      </c>
      <c r="C221" s="13">
        <v>228501</v>
      </c>
      <c r="D221" s="13" t="s">
        <v>154</v>
      </c>
      <c r="E221" s="13" t="s">
        <v>559</v>
      </c>
      <c r="F221" s="12">
        <v>45932</v>
      </c>
      <c r="G221" s="12">
        <v>45947</v>
      </c>
      <c r="H221" s="13" t="s">
        <v>163</v>
      </c>
      <c r="I221" s="14">
        <f t="shared" si="3"/>
        <v>59083.78</v>
      </c>
      <c r="J221" s="14">
        <v>16451.900000000001</v>
      </c>
      <c r="K221" s="14">
        <v>42631.88</v>
      </c>
    </row>
    <row r="222" spans="1:11" ht="69" x14ac:dyDescent="0.3">
      <c r="A222" s="13" t="s">
        <v>560</v>
      </c>
      <c r="B222" s="13" t="s">
        <v>561</v>
      </c>
      <c r="C222" s="13">
        <v>227207</v>
      </c>
      <c r="D222" s="13" t="s">
        <v>289</v>
      </c>
      <c r="E222" s="13" t="s">
        <v>111</v>
      </c>
      <c r="F222" s="12">
        <v>45925</v>
      </c>
      <c r="G222" s="12">
        <v>45958</v>
      </c>
      <c r="H222" s="13" t="s">
        <v>562</v>
      </c>
      <c r="I222" s="14">
        <f t="shared" si="3"/>
        <v>233929.1</v>
      </c>
      <c r="J222" s="14">
        <v>9912.25</v>
      </c>
      <c r="K222" s="14">
        <v>224016.85</v>
      </c>
    </row>
    <row r="223" spans="1:11" ht="103.5" x14ac:dyDescent="0.3">
      <c r="A223" s="13" t="s">
        <v>82</v>
      </c>
      <c r="B223" s="13" t="s">
        <v>83</v>
      </c>
      <c r="C223" s="13">
        <v>227208</v>
      </c>
      <c r="D223" s="13" t="s">
        <v>120</v>
      </c>
      <c r="E223" s="13" t="s">
        <v>563</v>
      </c>
      <c r="F223" s="12">
        <v>45932</v>
      </c>
      <c r="G223" s="12">
        <v>45960</v>
      </c>
      <c r="H223" s="13" t="s">
        <v>564</v>
      </c>
      <c r="I223" s="14">
        <f t="shared" si="3"/>
        <v>379665</v>
      </c>
      <c r="J223" s="14">
        <v>16087.5</v>
      </c>
      <c r="K223" s="14">
        <v>363577.5</v>
      </c>
    </row>
    <row r="224" spans="1:11" ht="86.25" x14ac:dyDescent="0.3">
      <c r="A224" s="13" t="s">
        <v>565</v>
      </c>
      <c r="B224" s="13" t="s">
        <v>566</v>
      </c>
      <c r="C224" s="13">
        <v>227208</v>
      </c>
      <c r="D224" s="13" t="s">
        <v>120</v>
      </c>
      <c r="E224" s="13" t="s">
        <v>501</v>
      </c>
      <c r="F224" s="12">
        <v>45923</v>
      </c>
      <c r="G224" s="12">
        <v>45958</v>
      </c>
      <c r="H224" s="13" t="s">
        <v>567</v>
      </c>
      <c r="I224" s="14">
        <f t="shared" si="3"/>
        <v>93987</v>
      </c>
      <c r="J224" s="14">
        <v>8283.6</v>
      </c>
      <c r="K224" s="14">
        <v>85703.4</v>
      </c>
    </row>
    <row r="225" spans="1:12" ht="69" x14ac:dyDescent="0.3">
      <c r="A225" s="13" t="s">
        <v>568</v>
      </c>
      <c r="B225" s="13" t="s">
        <v>569</v>
      </c>
      <c r="C225" s="13">
        <v>227208</v>
      </c>
      <c r="D225" s="13" t="s">
        <v>120</v>
      </c>
      <c r="E225" s="13" t="s">
        <v>570</v>
      </c>
      <c r="F225" s="12">
        <v>45952</v>
      </c>
      <c r="G225" s="12">
        <v>45961</v>
      </c>
      <c r="H225" s="13" t="str">
        <f>UPPER("Serv reparación equipos de lavandería")</f>
        <v>SERV REPARACIÓN EQUIPOS DE LAVANDERÍA</v>
      </c>
      <c r="I225" s="14">
        <f t="shared" si="3"/>
        <v>151925</v>
      </c>
      <c r="J225" s="14">
        <v>6437.5</v>
      </c>
      <c r="K225" s="14">
        <v>145487.5</v>
      </c>
    </row>
    <row r="226" spans="1:12" ht="69" x14ac:dyDescent="0.3">
      <c r="A226" s="13" t="s">
        <v>84</v>
      </c>
      <c r="B226" s="13" t="s">
        <v>85</v>
      </c>
      <c r="C226" s="13">
        <v>221801</v>
      </c>
      <c r="D226" s="13" t="s">
        <v>126</v>
      </c>
      <c r="E226" s="13" t="s">
        <v>571</v>
      </c>
      <c r="F226" s="12">
        <v>45931</v>
      </c>
      <c r="G226" s="12">
        <v>45952</v>
      </c>
      <c r="H226" s="13" t="s">
        <v>572</v>
      </c>
      <c r="I226" s="14">
        <f t="shared" si="3"/>
        <v>15000</v>
      </c>
      <c r="J226" s="14">
        <v>0</v>
      </c>
      <c r="K226" s="14">
        <v>15000</v>
      </c>
    </row>
    <row r="227" spans="1:12" ht="51.75" x14ac:dyDescent="0.3">
      <c r="A227" s="13" t="s">
        <v>573</v>
      </c>
      <c r="B227" s="13" t="s">
        <v>574</v>
      </c>
      <c r="C227" s="13">
        <v>228706</v>
      </c>
      <c r="D227" s="13" t="s">
        <v>158</v>
      </c>
      <c r="E227" s="13" t="s">
        <v>575</v>
      </c>
      <c r="F227" s="12">
        <v>45932</v>
      </c>
      <c r="G227" s="12">
        <v>45958</v>
      </c>
      <c r="H227" s="13" t="str">
        <f>UPPER("Serv maestría ceremonia, p/la conferencia OEA")</f>
        <v>SERV MAESTRÍA CEREMONIA, P/LA CONFERENCIA OEA</v>
      </c>
      <c r="I227" s="14">
        <f t="shared" si="3"/>
        <v>88500</v>
      </c>
      <c r="J227" s="14">
        <v>7800</v>
      </c>
      <c r="K227" s="14">
        <v>80700</v>
      </c>
    </row>
    <row r="228" spans="1:12" ht="69" x14ac:dyDescent="0.3">
      <c r="A228" s="13" t="s">
        <v>576</v>
      </c>
      <c r="B228" s="13" t="s">
        <v>577</v>
      </c>
      <c r="C228" s="13">
        <v>228503</v>
      </c>
      <c r="D228" s="13" t="s">
        <v>119</v>
      </c>
      <c r="E228" s="13" t="s">
        <v>578</v>
      </c>
      <c r="F228" s="12">
        <v>45956</v>
      </c>
      <c r="G228" s="12">
        <v>45957</v>
      </c>
      <c r="H228" s="13" t="s">
        <v>579</v>
      </c>
      <c r="I228" s="14">
        <f t="shared" si="3"/>
        <v>90466.66</v>
      </c>
      <c r="J228" s="14">
        <v>3833.33</v>
      </c>
      <c r="K228" s="14">
        <v>86633.33</v>
      </c>
    </row>
    <row r="229" spans="1:12" ht="51.75" x14ac:dyDescent="0.3">
      <c r="A229" s="13" t="s">
        <v>580</v>
      </c>
      <c r="B229" s="13" t="s">
        <v>581</v>
      </c>
      <c r="C229" s="13">
        <v>229101</v>
      </c>
      <c r="D229" s="13" t="s">
        <v>169</v>
      </c>
      <c r="E229" s="13" t="s">
        <v>582</v>
      </c>
      <c r="F229" s="12">
        <v>45910</v>
      </c>
      <c r="G229" s="12">
        <v>45959</v>
      </c>
      <c r="H229" s="13" t="s">
        <v>583</v>
      </c>
      <c r="I229" s="14">
        <f t="shared" si="3"/>
        <v>213580</v>
      </c>
      <c r="J229" s="14">
        <v>18824</v>
      </c>
      <c r="K229" s="14">
        <v>194756</v>
      </c>
    </row>
    <row r="230" spans="1:12" ht="51.75" x14ac:dyDescent="0.3">
      <c r="A230" s="13" t="s">
        <v>584</v>
      </c>
      <c r="B230" s="13" t="s">
        <v>585</v>
      </c>
      <c r="C230" s="13">
        <v>239905</v>
      </c>
      <c r="D230" s="13" t="s">
        <v>150</v>
      </c>
      <c r="E230" s="13" t="s">
        <v>586</v>
      </c>
      <c r="F230" s="12">
        <v>45925</v>
      </c>
      <c r="G230" s="12">
        <v>45952</v>
      </c>
      <c r="H230" s="13" t="s">
        <v>587</v>
      </c>
      <c r="I230" s="14">
        <f t="shared" si="3"/>
        <v>230100</v>
      </c>
      <c r="J230" s="14">
        <v>9750</v>
      </c>
      <c r="K230" s="14">
        <v>220350</v>
      </c>
    </row>
    <row r="231" spans="1:12" ht="51.75" x14ac:dyDescent="0.3">
      <c r="A231" s="13" t="s">
        <v>584</v>
      </c>
      <c r="B231" s="13" t="s">
        <v>585</v>
      </c>
      <c r="C231" s="13">
        <v>222201</v>
      </c>
      <c r="D231" s="13" t="s">
        <v>160</v>
      </c>
      <c r="E231" s="13" t="s">
        <v>586</v>
      </c>
      <c r="F231" s="12">
        <v>45925</v>
      </c>
      <c r="G231" s="12">
        <v>45952</v>
      </c>
      <c r="H231" s="13" t="s">
        <v>587</v>
      </c>
      <c r="I231" s="14">
        <f t="shared" si="3"/>
        <v>42627.5</v>
      </c>
      <c r="J231" s="14">
        <v>1806.25</v>
      </c>
      <c r="K231" s="14">
        <v>40821.25</v>
      </c>
    </row>
    <row r="232" spans="1:12" ht="51.75" x14ac:dyDescent="0.3">
      <c r="A232" s="13" t="s">
        <v>584</v>
      </c>
      <c r="B232" s="13" t="s">
        <v>585</v>
      </c>
      <c r="C232" s="13">
        <v>239905</v>
      </c>
      <c r="D232" s="13" t="s">
        <v>150</v>
      </c>
      <c r="E232" s="13" t="s">
        <v>586</v>
      </c>
      <c r="F232" s="12">
        <v>45925</v>
      </c>
      <c r="G232" s="12">
        <v>45952</v>
      </c>
      <c r="H232" s="13" t="s">
        <v>587</v>
      </c>
      <c r="I232" s="14">
        <f t="shared" si="3"/>
        <v>32214</v>
      </c>
      <c r="J232" s="14">
        <v>1365</v>
      </c>
      <c r="K232" s="14">
        <v>30849</v>
      </c>
    </row>
    <row r="233" spans="1:12" ht="51.75" x14ac:dyDescent="0.3">
      <c r="A233" s="13" t="s">
        <v>584</v>
      </c>
      <c r="B233" s="13" t="s">
        <v>585</v>
      </c>
      <c r="C233" s="13">
        <v>239201</v>
      </c>
      <c r="D233" s="13" t="s">
        <v>155</v>
      </c>
      <c r="E233" s="13" t="s">
        <v>586</v>
      </c>
      <c r="F233" s="12">
        <v>45925</v>
      </c>
      <c r="G233" s="12">
        <v>45952</v>
      </c>
      <c r="H233" s="13" t="s">
        <v>587</v>
      </c>
      <c r="I233" s="14">
        <f t="shared" si="3"/>
        <v>110920</v>
      </c>
      <c r="J233" s="14">
        <v>4700</v>
      </c>
      <c r="K233" s="14">
        <v>106220</v>
      </c>
    </row>
    <row r="234" spans="1:12" ht="86.25" x14ac:dyDescent="0.3">
      <c r="A234" s="13" t="s">
        <v>86</v>
      </c>
      <c r="B234" s="13" t="s">
        <v>87</v>
      </c>
      <c r="C234" s="13">
        <v>221801</v>
      </c>
      <c r="D234" s="13" t="s">
        <v>126</v>
      </c>
      <c r="E234" s="13" t="s">
        <v>588</v>
      </c>
      <c r="F234" s="12">
        <v>45931</v>
      </c>
      <c r="G234" s="12">
        <v>45951</v>
      </c>
      <c r="H234" s="13" t="s">
        <v>589</v>
      </c>
      <c r="I234" s="14">
        <f t="shared" si="3"/>
        <v>1000</v>
      </c>
      <c r="J234" s="14">
        <v>0</v>
      </c>
      <c r="K234" s="14">
        <v>1000</v>
      </c>
    </row>
    <row r="235" spans="1:12" ht="86.25" x14ac:dyDescent="0.3">
      <c r="A235" s="13" t="s">
        <v>590</v>
      </c>
      <c r="B235" s="13" t="s">
        <v>591</v>
      </c>
      <c r="C235" s="13">
        <v>222201</v>
      </c>
      <c r="D235" s="13" t="s">
        <v>160</v>
      </c>
      <c r="E235" s="13" t="s">
        <v>563</v>
      </c>
      <c r="F235" s="12">
        <v>45947</v>
      </c>
      <c r="G235" s="12">
        <v>45961</v>
      </c>
      <c r="H235" s="13" t="s">
        <v>592</v>
      </c>
      <c r="I235" s="14">
        <f t="shared" si="3"/>
        <v>17700</v>
      </c>
      <c r="J235" s="14">
        <v>750</v>
      </c>
      <c r="K235" s="14">
        <v>16950</v>
      </c>
    </row>
    <row r="236" spans="1:12" ht="51.75" x14ac:dyDescent="0.3">
      <c r="A236" s="13" t="s">
        <v>593</v>
      </c>
      <c r="B236" s="13" t="s">
        <v>594</v>
      </c>
      <c r="C236" s="13">
        <v>229201</v>
      </c>
      <c r="D236" s="13" t="s">
        <v>595</v>
      </c>
      <c r="E236" s="13" t="s">
        <v>596</v>
      </c>
      <c r="F236" s="12">
        <v>45944</v>
      </c>
      <c r="G236" s="12">
        <v>45947</v>
      </c>
      <c r="H236" s="13" t="s">
        <v>597</v>
      </c>
      <c r="I236" s="14">
        <f>+J236+K236</f>
        <v>556842</v>
      </c>
      <c r="J236" s="14">
        <v>23595</v>
      </c>
      <c r="K236" s="14">
        <v>533247</v>
      </c>
    </row>
    <row r="237" spans="1:12" ht="69" x14ac:dyDescent="0.3">
      <c r="A237" s="13" t="s">
        <v>593</v>
      </c>
      <c r="B237" s="13" t="s">
        <v>594</v>
      </c>
      <c r="C237" s="13">
        <v>229201</v>
      </c>
      <c r="D237" s="13" t="s">
        <v>595</v>
      </c>
      <c r="E237" s="13" t="s">
        <v>598</v>
      </c>
      <c r="F237" s="12">
        <v>45943</v>
      </c>
      <c r="G237" s="12">
        <v>45947</v>
      </c>
      <c r="H237" s="13" t="s">
        <v>599</v>
      </c>
      <c r="I237" s="14">
        <f>+J237+K237</f>
        <v>5785388.9300000006</v>
      </c>
      <c r="J237" s="14">
        <v>273545.44</v>
      </c>
      <c r="K237" s="14">
        <v>5511843.4900000002</v>
      </c>
    </row>
    <row r="238" spans="1:12" ht="51.75" x14ac:dyDescent="0.3">
      <c r="A238" s="13" t="s">
        <v>593</v>
      </c>
      <c r="B238" s="13" t="s">
        <v>594</v>
      </c>
      <c r="C238" s="13">
        <v>229201</v>
      </c>
      <c r="D238" s="13" t="s">
        <v>595</v>
      </c>
      <c r="E238" s="13" t="s">
        <v>600</v>
      </c>
      <c r="F238" s="12">
        <v>45933</v>
      </c>
      <c r="G238" s="12">
        <v>45947</v>
      </c>
      <c r="H238" s="13" t="s">
        <v>601</v>
      </c>
      <c r="I238" s="14">
        <f>+J238+K238</f>
        <v>1506624</v>
      </c>
      <c r="J238" s="14">
        <v>63840</v>
      </c>
      <c r="K238" s="14">
        <v>1442784</v>
      </c>
    </row>
    <row r="239" spans="1:12" ht="20.25" x14ac:dyDescent="0.35">
      <c r="A239" s="6"/>
      <c r="B239" s="6"/>
      <c r="C239" s="7"/>
      <c r="D239" s="7"/>
      <c r="E239" s="7"/>
      <c r="F239" s="8"/>
      <c r="G239" s="8"/>
      <c r="H239" s="9"/>
      <c r="I239" s="9"/>
      <c r="J239" s="9"/>
      <c r="K239" s="9"/>
      <c r="L239" s="8"/>
    </row>
    <row r="240" spans="1:12" ht="21" thickBot="1" x14ac:dyDescent="0.4">
      <c r="A240" s="6"/>
      <c r="B240" s="6"/>
      <c r="C240" s="7"/>
      <c r="D240" s="7"/>
      <c r="E240" s="7"/>
      <c r="F240" s="8"/>
      <c r="G240" s="8"/>
      <c r="H240" s="19" t="s">
        <v>56</v>
      </c>
      <c r="I240" s="29">
        <f>SUM(I8:I239)</f>
        <v>116275785.27999999</v>
      </c>
      <c r="J240" s="29">
        <f>SUM(J8:J239)</f>
        <v>1501309.4750000001</v>
      </c>
      <c r="K240" s="29">
        <f>SUM(K8:K239)</f>
        <v>114774475.80499999</v>
      </c>
      <c r="L240" s="8"/>
    </row>
    <row r="241" spans="1:12" ht="21" thickTop="1" x14ac:dyDescent="0.35">
      <c r="A241" s="6"/>
      <c r="B241" s="6"/>
      <c r="C241" s="7"/>
      <c r="D241" s="7"/>
      <c r="E241" s="7"/>
      <c r="F241" s="8"/>
      <c r="G241" s="8"/>
      <c r="I241" s="20"/>
      <c r="L241" s="8"/>
    </row>
    <row r="242" spans="1:12" ht="20.25" x14ac:dyDescent="0.35">
      <c r="A242" s="6"/>
      <c r="B242" s="6"/>
      <c r="C242" s="7"/>
      <c r="D242" s="7"/>
      <c r="E242" s="7"/>
      <c r="F242" s="8"/>
      <c r="G242" s="8"/>
      <c r="L242" s="8"/>
    </row>
    <row r="243" spans="1:12" ht="21" x14ac:dyDescent="0.35">
      <c r="G243" s="18"/>
      <c r="J243" s="21"/>
    </row>
    <row r="244" spans="1:12" ht="21" x14ac:dyDescent="0.35">
      <c r="G244" s="18"/>
      <c r="J244" s="21"/>
    </row>
    <row r="245" spans="1:12" x14ac:dyDescent="0.3">
      <c r="J245" s="21"/>
    </row>
    <row r="246" spans="1:12" x14ac:dyDescent="0.3">
      <c r="I246" s="22"/>
    </row>
    <row r="247" spans="1:12" ht="21" x14ac:dyDescent="0.35">
      <c r="I247" s="23"/>
    </row>
    <row r="248" spans="1:12" ht="21" x14ac:dyDescent="0.35">
      <c r="I248" s="16"/>
    </row>
  </sheetData>
  <mergeCells count="4">
    <mergeCell ref="A2:K2"/>
    <mergeCell ref="A3:K3"/>
    <mergeCell ref="A4:K4"/>
    <mergeCell ref="A5:I5"/>
  </mergeCells>
  <pageMargins left="0.15748031496062992" right="0" top="0.15748031496062992" bottom="0.15748031496062992" header="0.19685039370078741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102025</vt:lpstr>
      <vt:lpstr>'102025'!Títulos_a_imprimir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Yesenia Malbinia Diaz Garcia</dc:creator>
  <cp:keywords/>
  <dc:description/>
  <cp:lastModifiedBy>Mayalis Montero Ramirez</cp:lastModifiedBy>
  <cp:revision/>
  <cp:lastPrinted>2025-11-18T19:38:06Z</cp:lastPrinted>
  <dcterms:created xsi:type="dcterms:W3CDTF">2025-07-08T13:44:56Z</dcterms:created>
  <dcterms:modified xsi:type="dcterms:W3CDTF">2025-11-18T19:39:44Z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2025-07-08T13:44:54Z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41e961f7-cd9f-47cf-aced-217e21599428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