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10. Octubre\Portal\"/>
    </mc:Choice>
  </mc:AlternateContent>
  <xr:revisionPtr revIDLastSave="0" documentId="13_ncr:1_{CDBC78E2-F2B4-49D9-AC9E-A7A80ED75D0C}" xr6:coauthVersionLast="47" xr6:coauthVersionMax="47" xr10:uidLastSave="{00000000-0000-0000-0000-000000000000}"/>
  <bookViews>
    <workbookView xWindow="28680" yWindow="-120" windowWidth="29040" windowHeight="15720" xr2:uid="{4E9F3C49-1BAF-49DA-8302-FE4733255057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p038">'[3]Ced. Anal. de Gastos Op.'!#REF!</definedName>
    <definedName name="______p038">'[3]Ced. Anal. de Gastos Op.'!#REF!</definedName>
    <definedName name="_____p038">'[3]Ced. Anal. de Gastos Op.'!#REF!</definedName>
    <definedName name="____p038">'[3]Ced. Anal. de Gastos Op.'!#REF!</definedName>
    <definedName name="___p038">'[3]Ced. Anal. de Gastos Op.'!#REF!</definedName>
    <definedName name="__123Graph_A" hidden="1">'[4]ASUNCIONES GENERALES'!#REF!</definedName>
    <definedName name="__123Graph_B" hidden="1">'[4]ASUNCIONES GENERALES'!#REF!</definedName>
    <definedName name="__123Graph_C" hidden="1">[5]Overview!#REF!</definedName>
    <definedName name="__123Graph_D" hidden="1">[5]Overview!#REF!</definedName>
    <definedName name="__123Graph_E" hidden="1">[5]Overview!#REF!</definedName>
    <definedName name="__123Graph_X" hidden="1">[5]Overview!#REF!</definedName>
    <definedName name="__p038">'[3]Ced. Anal. de Gastos Op.'!#REF!</definedName>
    <definedName name="_1_0pf1">[6]DIAMOND!#REF!</definedName>
    <definedName name="_as2">#N/A</definedName>
    <definedName name="_b2">#N/A</definedName>
    <definedName name="_Fill1" hidden="1">[7]A!$AP$13:$AQ$681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[8]P13!$A$5:$BB$68</definedName>
    <definedName name="Angi">[7]A!$A$12:$AT$681</definedName>
    <definedName name="app">[9]INPUT!$B$1</definedName>
    <definedName name="Application">'[10]1_Parameters'!$B$4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[11]Links!$I$1:$I$65536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'[12]Set ups'!$A$2:$D$6</definedName>
    <definedName name="CAPT">[8]CAPTURA!$A$4:$Q$76</definedName>
    <definedName name="CRITEIO">[13]A!$A$476:$AL$477</definedName>
    <definedName name="_xlnm.Criteria">#REF!</definedName>
    <definedName name="CRITO_US">[13]A!$B$476:$AK$497</definedName>
    <definedName name="CUENTA">'[14]P0467L CATALOGO DE CUENTAS'!$A$1:$BR$65536</definedName>
    <definedName name="DD_Curr">[15]Currency!$C$3</definedName>
    <definedName name="diferido">'[16]gasto irs'!$G$65:$J$104</definedName>
    <definedName name="E._LEON__JIMENES__C._POR_A.">"PROPUESTAFINAL"</definedName>
    <definedName name="ent">[17]INPUT!$B$2</definedName>
    <definedName name="Export">[18]Menu!$H$10</definedName>
    <definedName name="Extraco">[13]A!$A$497:$AG$497</definedName>
    <definedName name="INDALRES">'[19]ESTADOS FINANC.  INDAL'!$A$77:$G$127</definedName>
    <definedName name="INDALSIT">'[19]ESTADOS FINANC.  INDAL'!$A$1:$G$74</definedName>
    <definedName name="Junior_traga">"Button 1"</definedName>
    <definedName name="k">'[20]ISR Junio'!$B$20</definedName>
    <definedName name="L_Adjust">[21]Links!$H$1:$H$65536</definedName>
    <definedName name="L_AJE_Tot">[21]Links!$G$1:$G$65536</definedName>
    <definedName name="L_CY_Beg">[21]Links!$F$1:$F$65536</definedName>
    <definedName name="L_CY_End">[21]Links!$J$1:$J$65536</definedName>
    <definedName name="L_PY_End">[21]Links!$K$1:$K$65536</definedName>
    <definedName name="L_RJE_Tot">[21]Links!$I$1:$I$65536</definedName>
    <definedName name="large_bags">'[18]Large Bags and Others'!$B$1</definedName>
    <definedName name="LC_Entity">'[22]1_Parameters'!$B$7</definedName>
    <definedName name="lcent">[9]INPUT!$B$3</definedName>
    <definedName name="List_ARPopulation">'[23]AR Drop Downs'!$I$5:$I$10</definedName>
    <definedName name="List_Curr">[15]Currency!$B$9:$B$31</definedName>
    <definedName name="List_ExpandedTesting">'[23]AR Drop Downs'!$E$5:$E$8</definedName>
    <definedName name="List_Level_Assr">[15]DropDown!$B$1:$B$4</definedName>
    <definedName name="List_LevelAssurance">'[23]AR Drop Downs'!$A$5:$A$8</definedName>
    <definedName name="List_Number_of_Exceptions_Identified">'[23]AR Drop Downs'!$K$5:$K$27</definedName>
    <definedName name="List_NumberTolerableExceptions">'[23]AR Drop Downs'!$C$5:$C$8</definedName>
    <definedName name="List_Proj_Meth">[15]DropDown!$H$1:$H$2</definedName>
    <definedName name="List_Samp_Sel">[15]DropDown!$D$1:$D$4</definedName>
    <definedName name="List_SampleSelectionMethod">'[23]AR Drop Downs'!$G$5:$G$7</definedName>
    <definedName name="List_TypeProcedure">'[24]Drop Down'!$A$2:$A$7</definedName>
    <definedName name="M" hidden="1">'[20]ISR Junio'!$B$54:$L$67</definedName>
    <definedName name="medium_size">'[18]Medium Size'!$B$1</definedName>
    <definedName name="mod_imp">'[18]COSTO IMPORTADO'!$Z$16:$Z$90</definedName>
    <definedName name="Moneda">[25]Data!$B$2:$B$4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[26]Links!$G$1:$G$65536</definedName>
    <definedName name="own">[17]INPUT!$B$5</definedName>
    <definedName name="per">[9]INPUT!$B$4</definedName>
    <definedName name="PeriodNumber">'[27]Start Here'!$B$8</definedName>
    <definedName name="pm_phone">'[28]Project Management Main'!$D$13</definedName>
    <definedName name="proj_id">'[28]Project Management Main'!$D$9</definedName>
    <definedName name="proj_mgr">'[28]Project Management Main'!$D$12</definedName>
    <definedName name="proj_nm">'[28]Project Management Main'!$D$10</definedName>
    <definedName name="PROYECCIONES_IMPOSITIVAS_RECAUDACIONES">'[4]ASUNCIONES GENERALES'!#REF!</definedName>
    <definedName name="qtd">[17]INPUT!$D$4</definedName>
    <definedName name="QuarterNumber">'[27]Start Here'!$D$8</definedName>
    <definedName name="Ref_12">[29]Schedule1998!$H$5</definedName>
    <definedName name="ret_menu">'[18]Junior Traga'!$C$3</definedName>
    <definedName name="rmcAccount">8001240</definedName>
    <definedName name="RMCOptions">"*000000000000000"</definedName>
    <definedName name="Sal_sist">"Button 90"</definedName>
    <definedName name="sug_imp">'[18]COSTO IMPORTADO'!$X$16:$X$90</definedName>
    <definedName name="SWeet_cook">'[18]Sweets Cookies'!$C$2</definedName>
    <definedName name="TextRefCopy4">'[30]Movimiento de Activo Fijo'!#REF!</definedName>
    <definedName name="TextRefCopy48">'[31]Muestreo altas'!$E$5</definedName>
    <definedName name="TextRefCopy63">'[30]Movimiento de Activo Fijo'!#REF!</definedName>
    <definedName name="TextRefCopy64">'[32]Prueba Global de Depreciación'!#REF!</definedName>
    <definedName name="TextRefCopy65">'[33]Prueba Global de Depreciación'!#REF!</definedName>
    <definedName name="TextRefCopy66">'[30]Prueba Gasto a Nov.'!#REF!</definedName>
    <definedName name="TextRefCopy67">'[30]Prueba Gasto a Nov.'!#REF!</definedName>
    <definedName name="TextRefCopy73">'[30]Prueba Gasto a Nov.'!#REF!</definedName>
    <definedName name="TextRefCopy74">'[30]Movimiento de Activo Fijo'!#REF!</definedName>
    <definedName name="TextRefCopy75">'[30]Prueba Gasto a Nov.'!#REF!</definedName>
    <definedName name="TextRefCopy76">'[30]Movimiento de Activo Fijo'!#REF!</definedName>
    <definedName name="TextRefCopy77">'[30]Prueba Gasto a Nov.'!#REF!</definedName>
    <definedName name="TextRefCopy8">'[30]Movimiento de Activo Fijo'!#REF!</definedName>
    <definedName name="TextRefCopy82">'[30]Prueba Gasto a Nov.'!$Q$25</definedName>
    <definedName name="TextRefCopy87">'[30]Prueba Gasto a Nov.'!#REF!</definedName>
    <definedName name="TextRefCopy88">'[30]Movimiento de Activo Fijo'!#REF!</definedName>
    <definedName name="TextRefCopy89">'[30]Prueba Gasto a Nov.'!#REF!</definedName>
    <definedName name="TextRefCopy9">'[30]Movimiento de Activo Fijo'!#REF!</definedName>
    <definedName name="TextRefCopy90">'[30]Movimiento de Activo Fijo'!#REF!</definedName>
    <definedName name="TextRefCopy91">'[30]Prueba Gasto a Nov.'!#REF!</definedName>
    <definedName name="TextRefCopy92">'[30]Prueba Gasto a Nov.'!#REF!</definedName>
    <definedName name="TextRefCopy93">'[30]Movimiento de Activo Fijo'!#REF!</definedName>
    <definedName name="TextRefCopyRangeCount" hidden="1">38</definedName>
    <definedName name="_xlnm.Print_Titles" localSheetId="0">'ESF - Situación Financiera'!$2:$5</definedName>
    <definedName name="_xlnm.Print_Titles">[34]INPUT!$A$1:$E$65536,[34]INPUT!$A$1:$IV$2</definedName>
    <definedName name="tol">[26]Lead!$H$1:$H$231</definedName>
    <definedName name="Totales">[18]Menu!$H$10</definedName>
    <definedName name="Transppe">'[12]Set ups'!$A$10:$D$13</definedName>
    <definedName name="TType">[25]Data!$A$2:$A$4</definedName>
    <definedName name="Ult_Imp">'[18]COSTO IMPORTADO'!$Y$16:$Y$90</definedName>
    <definedName name="XREF_COLUMN_1" hidden="1">'[30]Movimiento de Activo Fijo'!#REF!</definedName>
    <definedName name="XREF_COLUMN_10" hidden="1">[33]Bajas!#REF!</definedName>
    <definedName name="XREF_COLUMN_15" hidden="1">'[30]Movimiento de Activo Fijo'!#REF!</definedName>
    <definedName name="XREF_COLUMN_18" hidden="1">'[30]Movimiento de Activo Fijo'!#REF!</definedName>
    <definedName name="XREF_COLUMN_8" hidden="1">'[30]Movimiento de Activo Fijo'!#REF!</definedName>
    <definedName name="XREF_COLUMN_9" hidden="1">'[30]Prueba Gasto a Nov.'!#REF!</definedName>
    <definedName name="XRefColumnsCount" hidden="1">1</definedName>
    <definedName name="XRefCopy10" hidden="1">'[30]Movimiento de Activo Fijo'!#REF!</definedName>
    <definedName name="XRefCopyRangeCount" hidden="1">1</definedName>
    <definedName name="XRefPaste100" hidden="1">'[30]Movimiento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L32" i="1"/>
  <c r="K32" i="1"/>
  <c r="I32" i="1"/>
  <c r="G32" i="1"/>
  <c r="J32" i="1"/>
  <c r="L31" i="1"/>
  <c r="K31" i="1"/>
  <c r="J31" i="1"/>
  <c r="I31" i="1"/>
  <c r="G31" i="1"/>
  <c r="K28" i="1"/>
  <c r="L28" i="1" s="1"/>
  <c r="I28" i="1"/>
  <c r="G28" i="1"/>
  <c r="J28" i="1"/>
  <c r="K27" i="1"/>
  <c r="L27" i="1" s="1"/>
  <c r="I27" i="1"/>
  <c r="G27" i="1"/>
  <c r="J27" i="1"/>
  <c r="K26" i="1"/>
  <c r="L26" i="1" s="1"/>
  <c r="I26" i="1"/>
  <c r="G26" i="1"/>
  <c r="J26" i="1"/>
  <c r="L25" i="1"/>
  <c r="K25" i="1"/>
  <c r="I25" i="1"/>
  <c r="G25" i="1"/>
  <c r="J25" i="1"/>
  <c r="K19" i="1"/>
  <c r="J19" i="1"/>
  <c r="I19" i="1"/>
  <c r="K18" i="1"/>
  <c r="L18" i="1" s="1"/>
  <c r="I18" i="1"/>
  <c r="G18" i="1"/>
  <c r="J18" i="1"/>
  <c r="K17" i="1"/>
  <c r="L17" i="1" s="1"/>
  <c r="I17" i="1"/>
  <c r="G17" i="1"/>
  <c r="J17" i="1"/>
  <c r="L16" i="1"/>
  <c r="K15" i="1"/>
  <c r="L15" i="1" s="1"/>
  <c r="I15" i="1"/>
  <c r="G15" i="1"/>
  <c r="J15" i="1"/>
  <c r="K14" i="1"/>
  <c r="L14" i="1" s="1"/>
  <c r="I14" i="1"/>
  <c r="J14" i="1"/>
  <c r="K13" i="1"/>
  <c r="L13" i="1" s="1"/>
  <c r="I13" i="1"/>
  <c r="J13" i="1" s="1"/>
  <c r="G13" i="1"/>
  <c r="L10" i="1"/>
  <c r="K9" i="1"/>
  <c r="L9" i="1" s="1"/>
  <c r="I9" i="1"/>
  <c r="G9" i="1"/>
  <c r="J9" i="1"/>
  <c r="K8" i="1"/>
  <c r="L8" i="1" s="1"/>
  <c r="I8" i="1"/>
  <c r="G8" i="1"/>
  <c r="J8" i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<sst xmlns="http://schemas.openxmlformats.org/spreadsheetml/2006/main" count="46" uniqueCount="44">
  <si>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</si>
  <si>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</si>
  <si>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31 de Octubre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</si>
  <si>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</si>
  <si>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</si>
  <si>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</si>
  <si>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</si>
  <si>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</si>
  <si>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</si>
  <si>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</si>
  <si>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</si>
  <si>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</si>
  <si>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</si>
  <si>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</si>
  <si>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</si>
  <si>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</si>
  <si>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</si>
  <si>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</si>
  <si>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</si>
  <si>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>Activos intangibles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</si>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</sst>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19BF50-FE69-46DA-B98E-D0E2B035AB5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10.%20Octubre\Portal\Estados%20Financieros%20Octubre%202025.xlsx" TargetMode="External"/><Relationship Id="rId1" Type="http://schemas.openxmlformats.org/officeDocument/2006/relationships/externalLinkPath" Target="Estados%20Financieros%20Octubre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SISACNOC\Estado%20de%20Rendimiento%20Financiero%20al%2030%20de%20Junio%202024.xlsx" TargetMode="External"/><Relationship Id="rId1" Type="http://schemas.openxmlformats.org/officeDocument/2006/relationships/externalLinkPath" Target="/DGA/2024/6.%20Junio/Estados%20Financieros/SISACNOC/Estado%20de%20Rendimiento%20Financiero%20al%2030%20de%20Junio%20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7"/>
      <sheetName val="Balanza 202407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1792426292.0699999</v>
          </cell>
          <cell r="J41">
            <v>1.1000000000000001</v>
          </cell>
        </row>
        <row r="42">
          <cell r="I42">
            <v>27301997.469999999</v>
          </cell>
          <cell r="J42">
            <v>1.1000000000000001</v>
          </cell>
        </row>
        <row r="43">
          <cell r="I43">
            <v>46732021.299999997</v>
          </cell>
          <cell r="J43">
            <v>1.1000000000000001</v>
          </cell>
        </row>
        <row r="44">
          <cell r="I44">
            <v>85676090.010000005</v>
          </cell>
          <cell r="J44">
            <v>1.1000000000000001</v>
          </cell>
        </row>
        <row r="45">
          <cell r="I45">
            <v>1186128.05</v>
          </cell>
          <cell r="J45">
            <v>1.1000000000000001</v>
          </cell>
        </row>
        <row r="46">
          <cell r="I46">
            <v>43474164.689999998</v>
          </cell>
          <cell r="J46">
            <v>1.1000000000000001</v>
          </cell>
        </row>
        <row r="47">
          <cell r="I47">
            <v>1492076155.4400001</v>
          </cell>
          <cell r="J47">
            <v>1.1000000000000001</v>
          </cell>
        </row>
        <row r="48">
          <cell r="I48">
            <v>5824632.8700000001</v>
          </cell>
          <cell r="J48">
            <v>1.1000000000000001</v>
          </cell>
        </row>
        <row r="49">
          <cell r="I49">
            <v>59399292.93</v>
          </cell>
          <cell r="J49">
            <v>1.1000000000000001</v>
          </cell>
        </row>
        <row r="50">
          <cell r="I50">
            <v>4725420158.4700003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-0.73</v>
          </cell>
          <cell r="J52">
            <v>1.1000000000000001</v>
          </cell>
        </row>
        <row r="53">
          <cell r="I53">
            <v>0.63</v>
          </cell>
          <cell r="J53">
            <v>1.1000000000000001</v>
          </cell>
        </row>
        <row r="54">
          <cell r="I54">
            <v>25022434.629999999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18000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3877019.71</v>
          </cell>
          <cell r="J62">
            <v>1.2</v>
          </cell>
        </row>
        <row r="63">
          <cell r="I63">
            <v>45817853.579999998</v>
          </cell>
          <cell r="J63">
            <v>1.2</v>
          </cell>
        </row>
        <row r="64">
          <cell r="I64">
            <v>39118499.960000001</v>
          </cell>
          <cell r="J64">
            <v>1.2</v>
          </cell>
        </row>
        <row r="65">
          <cell r="I65">
            <v>7475648.1799999997</v>
          </cell>
          <cell r="J65">
            <v>1.2</v>
          </cell>
        </row>
        <row r="66">
          <cell r="I66">
            <v>116394000.04000001</v>
          </cell>
          <cell r="J66">
            <v>1.1100000000000001</v>
          </cell>
        </row>
        <row r="67">
          <cell r="I67">
            <v>179490265.75999999</v>
          </cell>
          <cell r="J67">
            <v>1.2</v>
          </cell>
        </row>
        <row r="68">
          <cell r="I68">
            <v>0</v>
          </cell>
          <cell r="J68">
            <v>1.2</v>
          </cell>
        </row>
        <row r="69">
          <cell r="I69">
            <v>0</v>
          </cell>
          <cell r="J69">
            <v>1.9</v>
          </cell>
        </row>
        <row r="70">
          <cell r="I70">
            <v>0</v>
          </cell>
          <cell r="J70">
            <v>1.9</v>
          </cell>
        </row>
        <row r="71">
          <cell r="I71">
            <v>141603047.43000001</v>
          </cell>
          <cell r="J71">
            <v>1.9</v>
          </cell>
        </row>
        <row r="72">
          <cell r="I72">
            <v>17936</v>
          </cell>
          <cell r="J72">
            <v>1.9</v>
          </cell>
        </row>
        <row r="73">
          <cell r="I73">
            <v>419365551.80000001</v>
          </cell>
          <cell r="J73">
            <v>1.9</v>
          </cell>
        </row>
        <row r="74">
          <cell r="I74">
            <v>893841529.04999995</v>
          </cell>
          <cell r="J74">
            <v>1.9</v>
          </cell>
        </row>
        <row r="75">
          <cell r="I75">
            <v>3051848.74</v>
          </cell>
          <cell r="J75">
            <v>1.9</v>
          </cell>
        </row>
        <row r="76">
          <cell r="I76">
            <v>3594324.62</v>
          </cell>
          <cell r="J76">
            <v>1.9</v>
          </cell>
        </row>
        <row r="77">
          <cell r="I77">
            <v>499002228.5</v>
          </cell>
          <cell r="J77">
            <v>1.9</v>
          </cell>
        </row>
        <row r="78">
          <cell r="I78">
            <v>25338191.690000001</v>
          </cell>
          <cell r="J78">
            <v>1.9</v>
          </cell>
        </row>
        <row r="79">
          <cell r="I79">
            <v>313545222.70999998</v>
          </cell>
          <cell r="J79">
            <v>1.9</v>
          </cell>
        </row>
        <row r="80">
          <cell r="I80">
            <v>382544267.32999998</v>
          </cell>
          <cell r="J80">
            <v>1.9</v>
          </cell>
        </row>
        <row r="81">
          <cell r="I81">
            <v>117086396.56</v>
          </cell>
          <cell r="J81">
            <v>1.9</v>
          </cell>
        </row>
        <row r="82">
          <cell r="I82">
            <v>1149669053.6099999</v>
          </cell>
          <cell r="J82">
            <v>1.9</v>
          </cell>
        </row>
        <row r="83">
          <cell r="I83">
            <v>361140106</v>
          </cell>
          <cell r="J83">
            <v>1.9</v>
          </cell>
        </row>
        <row r="84">
          <cell r="I84">
            <v>-347960026.35000002</v>
          </cell>
          <cell r="J84">
            <v>1.9</v>
          </cell>
        </row>
        <row r="85">
          <cell r="I85">
            <v>-105643895.86</v>
          </cell>
          <cell r="J85">
            <v>1.9</v>
          </cell>
        </row>
        <row r="86">
          <cell r="I86">
            <v>-5559.18</v>
          </cell>
          <cell r="J86">
            <v>1.9</v>
          </cell>
        </row>
        <row r="87">
          <cell r="I87">
            <v>-369774532.47000003</v>
          </cell>
          <cell r="J87">
            <v>1.9</v>
          </cell>
        </row>
        <row r="88">
          <cell r="I88">
            <v>-791526709.80999994</v>
          </cell>
          <cell r="J88">
            <v>1.9</v>
          </cell>
        </row>
        <row r="89">
          <cell r="I89">
            <v>-2316006.98</v>
          </cell>
          <cell r="J89">
            <v>1.9</v>
          </cell>
        </row>
        <row r="90">
          <cell r="I90">
            <v>-2520619.59</v>
          </cell>
          <cell r="J90">
            <v>1.9</v>
          </cell>
        </row>
        <row r="91">
          <cell r="I91">
            <v>-352035991.12</v>
          </cell>
          <cell r="J91">
            <v>1.9</v>
          </cell>
        </row>
        <row r="92">
          <cell r="I92">
            <v>-16115999.970000001</v>
          </cell>
          <cell r="J92">
            <v>1.9</v>
          </cell>
        </row>
        <row r="93">
          <cell r="I93">
            <v>0</v>
          </cell>
          <cell r="J93">
            <v>1.9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1.9</v>
          </cell>
        </row>
        <row r="97">
          <cell r="I97">
            <v>0</v>
          </cell>
          <cell r="J97">
            <v>1.9</v>
          </cell>
        </row>
        <row r="98">
          <cell r="I98">
            <v>-1024077.99</v>
          </cell>
          <cell r="J98">
            <v>1.9</v>
          </cell>
        </row>
        <row r="99">
          <cell r="I99">
            <v>0</v>
          </cell>
          <cell r="J99">
            <v>1.2</v>
          </cell>
        </row>
        <row r="100">
          <cell r="I100">
            <v>-127745360.22</v>
          </cell>
          <cell r="J100">
            <v>2.4</v>
          </cell>
        </row>
        <row r="101">
          <cell r="I101">
            <v>-29146924.440000001</v>
          </cell>
          <cell r="J101">
            <v>2.4</v>
          </cell>
        </row>
        <row r="102">
          <cell r="I102">
            <v>-7497102.1399999997</v>
          </cell>
          <cell r="J102">
            <v>2.1</v>
          </cell>
        </row>
        <row r="103">
          <cell r="I103">
            <v>-4491962.33</v>
          </cell>
          <cell r="J103">
            <v>2.1</v>
          </cell>
        </row>
        <row r="104">
          <cell r="I104">
            <v>-31203830.129999999</v>
          </cell>
          <cell r="J104">
            <v>2.4</v>
          </cell>
        </row>
        <row r="105">
          <cell r="I105">
            <v>-1311000</v>
          </cell>
          <cell r="J105">
            <v>2.4</v>
          </cell>
        </row>
        <row r="106">
          <cell r="I106">
            <v>-114682448.7</v>
          </cell>
          <cell r="J106">
            <v>2.1</v>
          </cell>
        </row>
        <row r="107">
          <cell r="I107">
            <v>0</v>
          </cell>
          <cell r="J107">
            <v>2.1</v>
          </cell>
        </row>
        <row r="108">
          <cell r="I108">
            <v>-704146.43</v>
          </cell>
          <cell r="J108">
            <v>2.1</v>
          </cell>
        </row>
        <row r="109">
          <cell r="I109">
            <v>-7635725.2000000002</v>
          </cell>
          <cell r="J109">
            <v>2.1</v>
          </cell>
        </row>
        <row r="110">
          <cell r="I110">
            <v>0</v>
          </cell>
          <cell r="J110">
            <v>2.2000000000000002</v>
          </cell>
        </row>
        <row r="111">
          <cell r="I111">
            <v>-17227.5</v>
          </cell>
          <cell r="J111">
            <v>2.1</v>
          </cell>
        </row>
        <row r="112">
          <cell r="I112">
            <v>-260864</v>
          </cell>
          <cell r="J112">
            <v>2.1</v>
          </cell>
        </row>
        <row r="113">
          <cell r="I113">
            <v>0</v>
          </cell>
          <cell r="J113">
            <v>2.2000000000000002</v>
          </cell>
        </row>
        <row r="114">
          <cell r="I114">
            <v>-44572098.579999998</v>
          </cell>
          <cell r="J114">
            <v>2.2000000000000002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-7338416.0999999996</v>
          </cell>
          <cell r="J116">
            <v>2.2000000000000002</v>
          </cell>
        </row>
        <row r="117">
          <cell r="I117">
            <v>0.01</v>
          </cell>
          <cell r="J117">
            <v>2.2000000000000002</v>
          </cell>
        </row>
        <row r="118">
          <cell r="I118">
            <v>-3487258.15</v>
          </cell>
          <cell r="J118">
            <v>2.2000000000000002</v>
          </cell>
        </row>
        <row r="119">
          <cell r="I119">
            <v>-6185010.5999999996</v>
          </cell>
          <cell r="J119">
            <v>2.2000000000000002</v>
          </cell>
        </row>
        <row r="120">
          <cell r="I120">
            <v>-13556520.140000001</v>
          </cell>
          <cell r="J120">
            <v>2.4</v>
          </cell>
        </row>
        <row r="121">
          <cell r="I121">
            <v>-280307.40000000002</v>
          </cell>
          <cell r="J121">
            <v>2.4</v>
          </cell>
        </row>
        <row r="122">
          <cell r="I122">
            <v>-6631694.2599999998</v>
          </cell>
          <cell r="J122">
            <v>2.4</v>
          </cell>
        </row>
        <row r="123">
          <cell r="I123">
            <v>-36470934.369999997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0</v>
          </cell>
          <cell r="J125">
            <v>2.2000000000000002</v>
          </cell>
        </row>
        <row r="126">
          <cell r="I126">
            <v>0</v>
          </cell>
          <cell r="J126">
            <v>2.1</v>
          </cell>
        </row>
        <row r="127">
          <cell r="I127">
            <v>0</v>
          </cell>
          <cell r="J127">
            <v>2.6</v>
          </cell>
        </row>
        <row r="128">
          <cell r="I128">
            <v>-271382.53999999998</v>
          </cell>
          <cell r="J128">
            <v>2.6</v>
          </cell>
        </row>
        <row r="129">
          <cell r="I129">
            <v>-305320015.19</v>
          </cell>
          <cell r="J129">
            <v>2.5</v>
          </cell>
        </row>
        <row r="130">
          <cell r="I130">
            <v>-218403.57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0</v>
          </cell>
          <cell r="J134">
            <v>2.6</v>
          </cell>
        </row>
        <row r="135">
          <cell r="I135">
            <v>-32290521.120000001</v>
          </cell>
          <cell r="J135">
            <v>2.6</v>
          </cell>
        </row>
        <row r="136">
          <cell r="I136">
            <v>-2210139.39</v>
          </cell>
          <cell r="J136">
            <v>2.6</v>
          </cell>
        </row>
        <row r="137">
          <cell r="I137">
            <v>-109183.7</v>
          </cell>
          <cell r="J137">
            <v>2.6</v>
          </cell>
        </row>
        <row r="138">
          <cell r="I138">
            <v>0</v>
          </cell>
          <cell r="J138">
            <v>2.2000000000000002</v>
          </cell>
        </row>
        <row r="139">
          <cell r="I139">
            <v>-297740476.74000001</v>
          </cell>
          <cell r="J139">
            <v>2.2999999999999998</v>
          </cell>
        </row>
        <row r="140">
          <cell r="I140">
            <v>-424524.64</v>
          </cell>
          <cell r="J140">
            <v>2.2999999999999998</v>
          </cell>
        </row>
        <row r="141">
          <cell r="I141">
            <v>-2587921627.2199998</v>
          </cell>
          <cell r="J141">
            <v>3.1</v>
          </cell>
        </row>
        <row r="142">
          <cell r="I142">
            <v>-6243695021.1899996</v>
          </cell>
          <cell r="J142">
            <v>3.2</v>
          </cell>
        </row>
        <row r="143">
          <cell r="I143">
            <v>0</v>
          </cell>
          <cell r="J143" t="str">
            <v>*</v>
          </cell>
        </row>
        <row r="144">
          <cell r="I144">
            <v>-39413200</v>
          </cell>
          <cell r="J144">
            <v>4.2</v>
          </cell>
        </row>
        <row r="145">
          <cell r="I145">
            <v>-214197840.75999999</v>
          </cell>
          <cell r="J145">
            <v>4.4000000000000004</v>
          </cell>
        </row>
        <row r="146">
          <cell r="I146">
            <v>-4097801.21</v>
          </cell>
          <cell r="J146">
            <v>4.4000000000000004</v>
          </cell>
        </row>
        <row r="147">
          <cell r="I147">
            <v>-18006187.789999999</v>
          </cell>
          <cell r="J147">
            <v>4.4000000000000004</v>
          </cell>
        </row>
        <row r="148">
          <cell r="I148">
            <v>-3779191906.52</v>
          </cell>
          <cell r="J148">
            <v>4.0999999999999996</v>
          </cell>
        </row>
        <row r="149">
          <cell r="I149">
            <v>-18260183.440000001</v>
          </cell>
          <cell r="J149">
            <v>4.4000000000000004</v>
          </cell>
        </row>
        <row r="150">
          <cell r="I150">
            <v>-65120164.710000001</v>
          </cell>
          <cell r="J150">
            <v>4.2</v>
          </cell>
        </row>
        <row r="151">
          <cell r="I151">
            <v>-27074850</v>
          </cell>
          <cell r="J151">
            <v>4.2</v>
          </cell>
        </row>
        <row r="152">
          <cell r="I152">
            <v>-52114066.5</v>
          </cell>
          <cell r="J152">
            <v>4.2</v>
          </cell>
        </row>
        <row r="153">
          <cell r="I153">
            <v>-1778599</v>
          </cell>
          <cell r="J153">
            <v>4.2</v>
          </cell>
        </row>
        <row r="154">
          <cell r="I154">
            <v>-1765192</v>
          </cell>
          <cell r="J154">
            <v>4.2</v>
          </cell>
        </row>
        <row r="155">
          <cell r="I155">
            <v>-3561219.92</v>
          </cell>
          <cell r="J155">
            <v>4.2</v>
          </cell>
        </row>
        <row r="156">
          <cell r="I156">
            <v>-286714237.44</v>
          </cell>
          <cell r="J156">
            <v>4.0999999999999996</v>
          </cell>
        </row>
        <row r="157">
          <cell r="I157">
            <v>-16536660</v>
          </cell>
          <cell r="J157">
            <v>4.2</v>
          </cell>
        </row>
        <row r="158">
          <cell r="I158">
            <v>-26426760.809999999</v>
          </cell>
          <cell r="J158">
            <v>4.2</v>
          </cell>
        </row>
        <row r="159">
          <cell r="I159">
            <v>-1804342.64</v>
          </cell>
          <cell r="J159">
            <v>4.2</v>
          </cell>
        </row>
        <row r="160">
          <cell r="I160">
            <v>-26911500</v>
          </cell>
          <cell r="J160">
            <v>4.2</v>
          </cell>
        </row>
        <row r="161">
          <cell r="I161">
            <v>-100778397.98999999</v>
          </cell>
          <cell r="J161">
            <v>4.2</v>
          </cell>
        </row>
        <row r="162">
          <cell r="I162">
            <v>-46307</v>
          </cell>
          <cell r="J162">
            <v>4.2</v>
          </cell>
        </row>
        <row r="163">
          <cell r="I163">
            <v>-4322836.2</v>
          </cell>
          <cell r="J163">
            <v>4.2</v>
          </cell>
        </row>
        <row r="164">
          <cell r="I164">
            <v>-1122359.6000000001</v>
          </cell>
          <cell r="J164">
            <v>4.2</v>
          </cell>
        </row>
        <row r="165">
          <cell r="I165">
            <v>-6774383.9199999999</v>
          </cell>
          <cell r="J165">
            <v>4.4000000000000004</v>
          </cell>
        </row>
        <row r="166">
          <cell r="I166">
            <v>-2973200</v>
          </cell>
          <cell r="J166">
            <v>4.2</v>
          </cell>
        </row>
        <row r="167">
          <cell r="I167">
            <v>-42236065.600000001</v>
          </cell>
          <cell r="J167">
            <v>4.2</v>
          </cell>
        </row>
        <row r="168">
          <cell r="I168">
            <v>-15441300</v>
          </cell>
          <cell r="J168">
            <v>4.2</v>
          </cell>
        </row>
        <row r="169">
          <cell r="I169">
            <v>-340000</v>
          </cell>
          <cell r="J169">
            <v>4.2</v>
          </cell>
        </row>
        <row r="170">
          <cell r="I170">
            <v>-210000</v>
          </cell>
          <cell r="J170">
            <v>4.2</v>
          </cell>
        </row>
        <row r="171">
          <cell r="I171">
            <v>-486113.21</v>
          </cell>
          <cell r="J171">
            <v>4.2</v>
          </cell>
        </row>
        <row r="172">
          <cell r="I172">
            <v>-169500</v>
          </cell>
          <cell r="J172">
            <v>4.2</v>
          </cell>
        </row>
        <row r="173">
          <cell r="I173">
            <v>29095891.82</v>
          </cell>
          <cell r="J173">
            <v>4.2</v>
          </cell>
        </row>
        <row r="174">
          <cell r="I174">
            <v>-2984.85</v>
          </cell>
          <cell r="J174">
            <v>4.4000000000000004</v>
          </cell>
        </row>
        <row r="175">
          <cell r="I175">
            <v>-18.079999999999998</v>
          </cell>
          <cell r="J175">
            <v>4.4000000000000004</v>
          </cell>
        </row>
        <row r="176">
          <cell r="I176">
            <v>-122298699.69</v>
          </cell>
          <cell r="J176">
            <v>4.4000000000000004</v>
          </cell>
        </row>
        <row r="177">
          <cell r="I177">
            <v>-2415381950.6700001</v>
          </cell>
          <cell r="J177">
            <v>4.3</v>
          </cell>
        </row>
        <row r="178">
          <cell r="I178">
            <v>-15110039.060000001</v>
          </cell>
          <cell r="J178" t="str">
            <v>*</v>
          </cell>
        </row>
        <row r="179">
          <cell r="I179">
            <v>15517482</v>
          </cell>
          <cell r="J179">
            <v>5.0999999999999996</v>
          </cell>
        </row>
        <row r="180">
          <cell r="I180">
            <v>1618506580.2</v>
          </cell>
          <cell r="J180">
            <v>5.0999999999999996</v>
          </cell>
        </row>
        <row r="181">
          <cell r="I181">
            <v>120000</v>
          </cell>
          <cell r="J181">
            <v>5.0999999999999996</v>
          </cell>
        </row>
        <row r="182">
          <cell r="I182">
            <v>428824888.33999997</v>
          </cell>
          <cell r="J182">
            <v>5.0999999999999996</v>
          </cell>
        </row>
        <row r="183">
          <cell r="I183">
            <v>33453387.550000001</v>
          </cell>
          <cell r="J183">
            <v>5.0999999999999996</v>
          </cell>
        </row>
        <row r="184">
          <cell r="I184">
            <v>10399999.98</v>
          </cell>
          <cell r="J184">
            <v>5.0999999999999996</v>
          </cell>
        </row>
        <row r="185">
          <cell r="I185">
            <v>102619451.66</v>
          </cell>
          <cell r="J185">
            <v>5.0999999999999996</v>
          </cell>
        </row>
        <row r="186">
          <cell r="I186">
            <v>642636681.28999996</v>
          </cell>
          <cell r="J186">
            <v>5.0999999999999996</v>
          </cell>
        </row>
        <row r="187">
          <cell r="I187">
            <v>70071</v>
          </cell>
          <cell r="J187">
            <v>5.0999999999999996</v>
          </cell>
        </row>
        <row r="188">
          <cell r="I188">
            <v>149707760.83000001</v>
          </cell>
          <cell r="J188">
            <v>5.0999999999999996</v>
          </cell>
        </row>
        <row r="189">
          <cell r="I189">
            <v>96046200.530000001</v>
          </cell>
          <cell r="J189">
            <v>5.0999999999999996</v>
          </cell>
        </row>
        <row r="190">
          <cell r="I190">
            <v>8935834.5700000003</v>
          </cell>
          <cell r="J190">
            <v>5.0999999999999996</v>
          </cell>
        </row>
        <row r="191">
          <cell r="I191">
            <v>153302738.37</v>
          </cell>
          <cell r="J191">
            <v>5.0999999999999996</v>
          </cell>
        </row>
        <row r="192">
          <cell r="I192">
            <v>177336640.25</v>
          </cell>
          <cell r="J192">
            <v>5.0999999999999996</v>
          </cell>
        </row>
        <row r="193">
          <cell r="I193">
            <v>71385863.629999995</v>
          </cell>
          <cell r="J193">
            <v>5.0999999999999996</v>
          </cell>
        </row>
        <row r="194">
          <cell r="I194">
            <v>143912657.05000001</v>
          </cell>
          <cell r="J194">
            <v>5.0999999999999996</v>
          </cell>
        </row>
        <row r="195">
          <cell r="I195">
            <v>146466439.22999999</v>
          </cell>
          <cell r="J195">
            <v>5.0999999999999996</v>
          </cell>
        </row>
        <row r="196">
          <cell r="I196">
            <v>21940861.170000002</v>
          </cell>
          <cell r="J196">
            <v>5.0999999999999996</v>
          </cell>
        </row>
        <row r="197">
          <cell r="I197">
            <v>0</v>
          </cell>
          <cell r="J197">
            <v>5.0999999999999996</v>
          </cell>
        </row>
        <row r="198">
          <cell r="I198">
            <v>86447.33</v>
          </cell>
          <cell r="J198">
            <v>5.0999999999999996</v>
          </cell>
        </row>
        <row r="199">
          <cell r="I199">
            <v>1196.06</v>
          </cell>
          <cell r="J199">
            <v>5.0999999999999996</v>
          </cell>
        </row>
        <row r="200">
          <cell r="I200">
            <v>127.27</v>
          </cell>
          <cell r="J200">
            <v>5.0999999999999996</v>
          </cell>
        </row>
        <row r="201">
          <cell r="I201">
            <v>1710.36</v>
          </cell>
          <cell r="J201">
            <v>5.5</v>
          </cell>
        </row>
        <row r="202">
          <cell r="I202">
            <v>57564249.789999999</v>
          </cell>
          <cell r="J202">
            <v>5.5</v>
          </cell>
        </row>
        <row r="203">
          <cell r="I203">
            <v>60060.02</v>
          </cell>
          <cell r="J203">
            <v>5.5</v>
          </cell>
        </row>
        <row r="204">
          <cell r="I204">
            <v>66946789.409999996</v>
          </cell>
          <cell r="J204">
            <v>5.5</v>
          </cell>
        </row>
        <row r="205">
          <cell r="I205">
            <v>62085232.390000001</v>
          </cell>
          <cell r="J205">
            <v>5.5</v>
          </cell>
        </row>
        <row r="206">
          <cell r="I206">
            <v>2118642.9500000002</v>
          </cell>
          <cell r="J206">
            <v>5.5</v>
          </cell>
        </row>
        <row r="207">
          <cell r="I207">
            <v>895746.03</v>
          </cell>
          <cell r="J207">
            <v>5.5</v>
          </cell>
        </row>
        <row r="208">
          <cell r="I208">
            <v>1007535</v>
          </cell>
          <cell r="J208">
            <v>5.5</v>
          </cell>
        </row>
        <row r="209">
          <cell r="I209">
            <v>2228472.65</v>
          </cell>
          <cell r="J209">
            <v>5.5</v>
          </cell>
        </row>
        <row r="210">
          <cell r="I210">
            <v>204102.78</v>
          </cell>
          <cell r="J210">
            <v>5.5</v>
          </cell>
        </row>
        <row r="211">
          <cell r="I211">
            <v>6074242.8700000001</v>
          </cell>
          <cell r="J211">
            <v>5.5</v>
          </cell>
        </row>
        <row r="212">
          <cell r="I212">
            <v>2285970.4500000002</v>
          </cell>
          <cell r="J212">
            <v>5.5</v>
          </cell>
        </row>
        <row r="213">
          <cell r="I213">
            <v>137129212.75999999</v>
          </cell>
          <cell r="J213">
            <v>5.5</v>
          </cell>
        </row>
        <row r="214">
          <cell r="I214">
            <v>11494898.9</v>
          </cell>
          <cell r="J214">
            <v>5.5</v>
          </cell>
        </row>
        <row r="215">
          <cell r="I215">
            <v>145149745.44</v>
          </cell>
          <cell r="J215">
            <v>5.5</v>
          </cell>
        </row>
        <row r="216">
          <cell r="I216">
            <v>3429776.28</v>
          </cell>
          <cell r="J216">
            <v>5.5</v>
          </cell>
        </row>
        <row r="217">
          <cell r="I217">
            <v>3061865.61</v>
          </cell>
          <cell r="J217">
            <v>5.5</v>
          </cell>
        </row>
        <row r="218">
          <cell r="I218">
            <v>6032637.96</v>
          </cell>
          <cell r="J218">
            <v>5.5</v>
          </cell>
        </row>
        <row r="219">
          <cell r="I219">
            <v>1015266.64</v>
          </cell>
          <cell r="J219">
            <v>5.5</v>
          </cell>
        </row>
        <row r="220">
          <cell r="I220">
            <v>2183926.9500000002</v>
          </cell>
          <cell r="J220">
            <v>5.5</v>
          </cell>
        </row>
        <row r="221">
          <cell r="I221">
            <v>3532830</v>
          </cell>
          <cell r="J221">
            <v>5.5</v>
          </cell>
        </row>
        <row r="222">
          <cell r="I222">
            <v>30859812.109999999</v>
          </cell>
          <cell r="J222">
            <v>5.5</v>
          </cell>
        </row>
        <row r="223">
          <cell r="I223">
            <v>48413747.049999997</v>
          </cell>
          <cell r="J223">
            <v>5.5</v>
          </cell>
        </row>
        <row r="224">
          <cell r="I224">
            <v>6241067.4199999999</v>
          </cell>
          <cell r="J224">
            <v>5.5</v>
          </cell>
        </row>
        <row r="225">
          <cell r="I225">
            <v>21792033.210000001</v>
          </cell>
          <cell r="J225">
            <v>5.5</v>
          </cell>
        </row>
        <row r="226">
          <cell r="I226">
            <v>11996979.710000001</v>
          </cell>
          <cell r="J226">
            <v>5.5</v>
          </cell>
        </row>
        <row r="227">
          <cell r="I227">
            <v>29551447.48</v>
          </cell>
          <cell r="J227">
            <v>5.5</v>
          </cell>
        </row>
        <row r="228">
          <cell r="I228">
            <v>28237378.399999999</v>
          </cell>
          <cell r="J228">
            <v>5.5</v>
          </cell>
        </row>
        <row r="229">
          <cell r="I229">
            <v>134375028.06999999</v>
          </cell>
          <cell r="J229">
            <v>5.5</v>
          </cell>
        </row>
        <row r="230">
          <cell r="I230">
            <v>20802325.289999999</v>
          </cell>
          <cell r="J230">
            <v>5.5</v>
          </cell>
        </row>
        <row r="231">
          <cell r="I231">
            <v>3997569.63</v>
          </cell>
          <cell r="J231">
            <v>5.5</v>
          </cell>
        </row>
        <row r="232">
          <cell r="I232">
            <v>2660204.71</v>
          </cell>
          <cell r="J232">
            <v>5.5</v>
          </cell>
        </row>
        <row r="233">
          <cell r="I233">
            <v>7799131.2699999996</v>
          </cell>
          <cell r="J233">
            <v>5.5</v>
          </cell>
        </row>
        <row r="234">
          <cell r="I234">
            <v>19922657.359999999</v>
          </cell>
          <cell r="J234">
            <v>5.5</v>
          </cell>
        </row>
        <row r="235">
          <cell r="I235">
            <v>1122062</v>
          </cell>
          <cell r="J235">
            <v>5.5</v>
          </cell>
        </row>
        <row r="236">
          <cell r="I236">
            <v>29500</v>
          </cell>
          <cell r="J236">
            <v>5.5</v>
          </cell>
        </row>
        <row r="237">
          <cell r="I237">
            <v>13554122.74</v>
          </cell>
          <cell r="J237">
            <v>5.5</v>
          </cell>
        </row>
        <row r="238">
          <cell r="I238">
            <v>3956983.68</v>
          </cell>
          <cell r="J238">
            <v>5.5</v>
          </cell>
        </row>
        <row r="239">
          <cell r="I239">
            <v>269262.46999999997</v>
          </cell>
          <cell r="J239">
            <v>5.5</v>
          </cell>
        </row>
        <row r="240">
          <cell r="I240">
            <v>367985.82</v>
          </cell>
          <cell r="J240">
            <v>5.5</v>
          </cell>
        </row>
        <row r="241">
          <cell r="I241">
            <v>9802970.0199999996</v>
          </cell>
          <cell r="J241">
            <v>5.5</v>
          </cell>
        </row>
        <row r="242">
          <cell r="I242">
            <v>4455032.0199999996</v>
          </cell>
          <cell r="J242">
            <v>5.6</v>
          </cell>
        </row>
        <row r="243">
          <cell r="I243">
            <v>21411110.289999999</v>
          </cell>
          <cell r="J243">
            <v>5.5</v>
          </cell>
        </row>
        <row r="244">
          <cell r="I244">
            <v>19071965.579999998</v>
          </cell>
          <cell r="J244">
            <v>5.5</v>
          </cell>
        </row>
        <row r="245">
          <cell r="I245">
            <v>154230525.68000001</v>
          </cell>
          <cell r="J245">
            <v>5.5</v>
          </cell>
        </row>
        <row r="246">
          <cell r="I246">
            <v>72129094.280000001</v>
          </cell>
          <cell r="J246">
            <v>5.5</v>
          </cell>
        </row>
        <row r="247">
          <cell r="I247">
            <v>19028276.640000001</v>
          </cell>
          <cell r="J247">
            <v>5.5</v>
          </cell>
        </row>
        <row r="248">
          <cell r="I248">
            <v>154403.29999999999</v>
          </cell>
          <cell r="J248">
            <v>5.5</v>
          </cell>
        </row>
        <row r="249">
          <cell r="I249">
            <v>745767.87</v>
          </cell>
          <cell r="J249">
            <v>5.5</v>
          </cell>
        </row>
        <row r="250">
          <cell r="I250">
            <v>11122662.18</v>
          </cell>
          <cell r="J250">
            <v>5.5</v>
          </cell>
        </row>
        <row r="251">
          <cell r="I251">
            <v>1060019</v>
          </cell>
          <cell r="J251">
            <v>5.5</v>
          </cell>
        </row>
        <row r="252">
          <cell r="I252">
            <v>75756957.129999995</v>
          </cell>
          <cell r="J252">
            <v>5.5</v>
          </cell>
        </row>
        <row r="253">
          <cell r="I253">
            <v>7818101.2000000002</v>
          </cell>
          <cell r="J253">
            <v>5.5</v>
          </cell>
        </row>
        <row r="254">
          <cell r="I254">
            <v>4878232.04</v>
          </cell>
          <cell r="J254">
            <v>5.3</v>
          </cell>
        </row>
        <row r="255">
          <cell r="I255">
            <v>917147.92</v>
          </cell>
          <cell r="J255">
            <v>5.3</v>
          </cell>
        </row>
        <row r="256">
          <cell r="I256">
            <v>143290</v>
          </cell>
          <cell r="J256">
            <v>5.3</v>
          </cell>
        </row>
        <row r="257">
          <cell r="I257">
            <v>1181696.5</v>
          </cell>
          <cell r="J257">
            <v>5.3</v>
          </cell>
        </row>
        <row r="258">
          <cell r="I258">
            <v>40682.720000000001</v>
          </cell>
          <cell r="J258">
            <v>5.3</v>
          </cell>
        </row>
        <row r="259">
          <cell r="I259">
            <v>36503</v>
          </cell>
          <cell r="J259">
            <v>5.3</v>
          </cell>
        </row>
        <row r="260">
          <cell r="I260">
            <v>1287968.07</v>
          </cell>
          <cell r="J260">
            <v>5.3</v>
          </cell>
        </row>
        <row r="261">
          <cell r="I261">
            <v>4224965.47</v>
          </cell>
          <cell r="J261">
            <v>5.3</v>
          </cell>
        </row>
        <row r="262">
          <cell r="I262">
            <v>67279.990000000005</v>
          </cell>
          <cell r="J262">
            <v>5.3</v>
          </cell>
        </row>
        <row r="263">
          <cell r="I263">
            <v>2856909.8</v>
          </cell>
          <cell r="J263">
            <v>5.3</v>
          </cell>
        </row>
        <row r="264">
          <cell r="I264">
            <v>5535941.8099999996</v>
          </cell>
          <cell r="J264">
            <v>5.3</v>
          </cell>
        </row>
        <row r="265">
          <cell r="I265">
            <v>179950</v>
          </cell>
          <cell r="J265">
            <v>5.3</v>
          </cell>
        </row>
        <row r="266">
          <cell r="I266">
            <v>1145065.33</v>
          </cell>
          <cell r="J266">
            <v>5.3</v>
          </cell>
        </row>
        <row r="267">
          <cell r="I267">
            <v>1955417.37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ERF-Rendimiento Financiero"/>
    </sheetNames>
    <sheetDataSet>
      <sheetData sheetId="0">
        <row r="23">
          <cell r="G23"/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9A90-80CF-4537-AF69-DD4DF02B0E2B}">
  <sheetPr>
    <tabColor theme="9" tint="-0.499984740745262"/>
  </sheetPr>
  <dimension ref="B1:P370"/>
  <sheetViews>
    <sheetView showGridLines="0" tabSelected="1" zoomScale="120" zoomScaleNormal="120" workbookViewId="0">
      <selection activeCell="H38" sqref="H38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6" customWidth="1"/>
    <col min="4" max="4" width="42" style="6" bestFit="1" customWidth="1"/>
    <col min="5" max="5" width="3" style="7" customWidth="1"/>
    <col min="6" max="6" width="16.28515625" style="6" bestFit="1" customWidth="1"/>
    <col min="7" max="7" width="1.7109375" style="6" customWidth="1"/>
    <col min="8" max="8" width="15.5703125" style="6" customWidth="1"/>
    <col min="9" max="9" width="12.85546875" style="3" hidden="1" customWidth="1"/>
    <col min="10" max="10" width="12.140625" style="3" hidden="1" customWidth="1"/>
    <col min="11" max="11" width="12.85546875" style="3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2" t="s">
        <v>0</v>
      </c>
      <c r="D1" s="2"/>
      <c r="E1" s="2"/>
      <c r="F1" s="2"/>
      <c r="G1" s="2"/>
      <c r="H1" s="2"/>
    </row>
    <row r="2" spans="2:12" x14ac:dyDescent="0.25">
      <c r="C2" s="4" t="s">
        <v>1</v>
      </c>
      <c r="D2" s="4"/>
      <c r="E2" s="4"/>
      <c r="F2" s="4"/>
      <c r="G2" s="4"/>
      <c r="H2" s="4"/>
      <c r="J2" s="5"/>
      <c r="K2" s="5"/>
    </row>
    <row r="3" spans="2:12" x14ac:dyDescent="0.25">
      <c r="C3" s="4" t="s">
        <v>2</v>
      </c>
      <c r="D3" s="4"/>
      <c r="E3" s="4"/>
      <c r="F3" s="4"/>
      <c r="G3" s="4"/>
      <c r="H3" s="4"/>
      <c r="J3" s="5"/>
      <c r="K3" s="5"/>
    </row>
    <row r="4" spans="2:12" x14ac:dyDescent="0.25">
      <c r="C4" s="4" t="s">
        <v>3</v>
      </c>
      <c r="D4" s="4"/>
      <c r="E4" s="4"/>
      <c r="F4" s="4"/>
      <c r="G4" s="4"/>
      <c r="H4" s="4"/>
      <c r="J4" s="5"/>
      <c r="K4" s="5"/>
    </row>
    <row r="5" spans="2:12" x14ac:dyDescent="0.25">
      <c r="J5" s="5"/>
      <c r="K5" s="5"/>
    </row>
    <row r="6" spans="2:12" x14ac:dyDescent="0.25">
      <c r="C6" s="8" t="s">
        <v>4</v>
      </c>
      <c r="D6" s="9"/>
      <c r="E6" s="10"/>
      <c r="F6" s="10">
        <v>2025</v>
      </c>
      <c r="G6" s="11"/>
      <c r="H6" s="10">
        <v>2024</v>
      </c>
      <c r="I6" s="10" t="s">
        <v>5</v>
      </c>
      <c r="J6" s="10" t="s">
        <v>6</v>
      </c>
      <c r="K6" s="10" t="s">
        <v>7</v>
      </c>
      <c r="L6" s="10" t="s">
        <v>6</v>
      </c>
    </row>
    <row r="7" spans="2:12" x14ac:dyDescent="0.25">
      <c r="C7" s="8" t="s">
        <v>8</v>
      </c>
      <c r="D7" s="9"/>
      <c r="F7" s="12"/>
      <c r="G7" s="12"/>
      <c r="H7" s="12"/>
      <c r="J7" s="5"/>
      <c r="K7" s="5"/>
    </row>
    <row r="8" spans="2:12" x14ac:dyDescent="0.25">
      <c r="B8" s="1">
        <v>1.1000000000000001</v>
      </c>
      <c r="D8" s="6" t="s">
        <v>9</v>
      </c>
      <c r="F8" s="5">
        <v>8250619524.9199991</v>
      </c>
      <c r="G8" s="5">
        <f>SUMIF('[1]Balanza 202507'!$J$3:$J$267,"1.1",'[1]Balanza 202507'!$I$3:$I$267)</f>
        <v>8281240336.7699995</v>
      </c>
      <c r="H8" s="5">
        <v>7223204927</v>
      </c>
      <c r="I8" s="5" t="e">
        <f>#REF!</f>
        <v>#REF!</v>
      </c>
      <c r="J8" s="5" t="e">
        <f>F8-I8</f>
        <v>#REF!</v>
      </c>
      <c r="K8" s="5" t="e">
        <f>#REF!</f>
        <v>#REF!</v>
      </c>
      <c r="L8" s="5" t="e">
        <f>H8-K8</f>
        <v>#REF!</v>
      </c>
    </row>
    <row r="9" spans="2:12" customFormat="1" x14ac:dyDescent="0.25">
      <c r="B9">
        <v>1.2</v>
      </c>
      <c r="C9" s="13"/>
      <c r="D9" s="6" t="s">
        <v>10</v>
      </c>
      <c r="E9" s="7"/>
      <c r="F9" s="5">
        <v>300801721.81999999</v>
      </c>
      <c r="G9" s="5">
        <f>SUMIF('[1]Balanza 202507'!$J$3:$J$267,"1.2",'[1]Balanza 202507'!$I$3:$I$267)+1</f>
        <v>300801722.81999999</v>
      </c>
      <c r="H9" s="5">
        <v>276752291</v>
      </c>
      <c r="I9" s="5" t="e">
        <f>#REF!</f>
        <v>#REF!</v>
      </c>
      <c r="J9" s="5" t="e">
        <f>F9-I9</f>
        <v>#REF!</v>
      </c>
      <c r="K9" s="5" t="e">
        <f>#REF!</f>
        <v>#REF!</v>
      </c>
      <c r="L9" s="5" t="e">
        <f t="shared" ref="L9:L18" si="0">H9-K9</f>
        <v>#REF!</v>
      </c>
    </row>
    <row r="10" spans="2:12" customFormat="1" hidden="1" x14ac:dyDescent="0.25">
      <c r="B10">
        <v>1.3</v>
      </c>
      <c r="C10" s="13"/>
      <c r="D10" s="6" t="s">
        <v>11</v>
      </c>
      <c r="E10" s="7"/>
      <c r="F10" s="5">
        <v>0</v>
      </c>
      <c r="G10" s="14"/>
      <c r="H10" s="5">
        <v>0</v>
      </c>
      <c r="I10" s="5"/>
      <c r="J10" s="5"/>
      <c r="K10" s="5"/>
      <c r="L10" s="5">
        <f t="shared" si="0"/>
        <v>0</v>
      </c>
    </row>
    <row r="11" spans="2:12" x14ac:dyDescent="0.25">
      <c r="C11" s="8" t="s">
        <v>12</v>
      </c>
      <c r="F11" s="15">
        <v>8551421246.7399988</v>
      </c>
      <c r="G11" s="16"/>
      <c r="H11" s="15">
        <v>7499957218</v>
      </c>
      <c r="I11" s="5"/>
      <c r="J11" s="5"/>
      <c r="K11" s="5"/>
      <c r="L11" s="5"/>
    </row>
    <row r="12" spans="2:12" x14ac:dyDescent="0.25">
      <c r="C12" s="8" t="s">
        <v>13</v>
      </c>
      <c r="F12" s="5"/>
      <c r="G12" s="5"/>
      <c r="H12" s="5"/>
      <c r="I12" s="5"/>
      <c r="J12" s="5"/>
      <c r="K12" s="5"/>
      <c r="L12" s="17"/>
    </row>
    <row r="13" spans="2:12" customFormat="1" x14ac:dyDescent="0.25">
      <c r="B13">
        <v>1.5</v>
      </c>
      <c r="C13" s="13"/>
      <c r="D13" s="6" t="s">
        <v>14</v>
      </c>
      <c r="E13" s="7"/>
      <c r="F13" s="5">
        <v>307046318.43000001</v>
      </c>
      <c r="G13" s="5">
        <f>SUMIF('[1]Balanza 202507'!$J$3:$J$267,"1.5",'[1]Balanza 202507'!$I$3:$I$267)</f>
        <v>307046318.43000001</v>
      </c>
      <c r="H13" s="5">
        <v>307073614</v>
      </c>
      <c r="I13" s="5" t="e">
        <f>#REF!</f>
        <v>#REF!</v>
      </c>
      <c r="J13" s="5" t="e">
        <f>F13-I13</f>
        <v>#REF!</v>
      </c>
      <c r="K13" s="5" t="e">
        <f>#REF!</f>
        <v>#REF!</v>
      </c>
      <c r="L13" s="5" t="e">
        <f t="shared" si="0"/>
        <v>#REF!</v>
      </c>
    </row>
    <row r="14" spans="2:12" customFormat="1" hidden="1" x14ac:dyDescent="0.25">
      <c r="B14">
        <v>1.6</v>
      </c>
      <c r="C14" s="13"/>
      <c r="D14" s="6" t="s">
        <v>15</v>
      </c>
      <c r="E14" s="7"/>
      <c r="F14" s="5">
        <v>0</v>
      </c>
      <c r="G14" s="14"/>
      <c r="H14" s="5">
        <v>0</v>
      </c>
      <c r="I14" s="5" t="e">
        <f>#REF!</f>
        <v>#REF!</v>
      </c>
      <c r="J14" s="5" t="e">
        <f>F14-I14</f>
        <v>#REF!</v>
      </c>
      <c r="K14" s="5" t="e">
        <f>#REF!</f>
        <v>#REF!</v>
      </c>
      <c r="L14" s="5" t="e">
        <f t="shared" si="0"/>
        <v>#REF!</v>
      </c>
    </row>
    <row r="15" spans="2:12" customFormat="1" x14ac:dyDescent="0.25">
      <c r="B15">
        <v>1.7</v>
      </c>
      <c r="C15" s="13"/>
      <c r="D15" s="6" t="s">
        <v>16</v>
      </c>
      <c r="E15" s="7"/>
      <c r="F15" s="5">
        <v>34627844.009999998</v>
      </c>
      <c r="G15" s="5">
        <f>SUMIF('[1]Balanza 202507'!$J$3:$J$267,"1.7",'[1]Balanza 202507'!$I$3:$I$267)</f>
        <v>34627844.009999998</v>
      </c>
      <c r="H15" s="5">
        <v>34609844</v>
      </c>
      <c r="I15" s="5" t="e">
        <f>#REF!</f>
        <v>#REF!</v>
      </c>
      <c r="J15" s="5" t="e">
        <f>F15-I15</f>
        <v>#REF!</v>
      </c>
      <c r="K15" s="5" t="e">
        <f>#REF!</f>
        <v>#REF!</v>
      </c>
      <c r="L15" s="5" t="e">
        <f t="shared" si="0"/>
        <v>#REF!</v>
      </c>
    </row>
    <row r="16" spans="2:12" customFormat="1" hidden="1" x14ac:dyDescent="0.25">
      <c r="B16" s="1">
        <v>1.8</v>
      </c>
      <c r="C16" s="13"/>
      <c r="D16" s="6" t="s">
        <v>17</v>
      </c>
      <c r="E16" s="7"/>
      <c r="F16" s="5">
        <v>0</v>
      </c>
      <c r="G16" s="14"/>
      <c r="H16" s="5">
        <v>0</v>
      </c>
      <c r="I16" s="5"/>
      <c r="J16" s="5"/>
      <c r="K16" s="5"/>
      <c r="L16" s="5">
        <f t="shared" si="0"/>
        <v>0</v>
      </c>
    </row>
    <row r="17" spans="2:16" x14ac:dyDescent="0.25">
      <c r="B17" s="1">
        <v>1.9</v>
      </c>
      <c r="D17" s="6" t="s">
        <v>18</v>
      </c>
      <c r="F17" s="5">
        <v>2320876284.7200007</v>
      </c>
      <c r="G17" s="5">
        <f>SUMIF('[1]Balanza 202507'!$J$3:$J$267,"1.9",'[1]Balanza 202507'!$I$3:$I$267)</f>
        <v>2320876284.7200007</v>
      </c>
      <c r="H17" s="5">
        <v>2132475582</v>
      </c>
      <c r="I17" s="5" t="e">
        <f>#REF!</f>
        <v>#REF!</v>
      </c>
      <c r="J17" s="5" t="e">
        <f>F17-I17</f>
        <v>#REF!</v>
      </c>
      <c r="K17" s="5" t="e">
        <f>#REF!</f>
        <v>#REF!</v>
      </c>
      <c r="L17" s="5" t="e">
        <f t="shared" si="0"/>
        <v>#REF!</v>
      </c>
      <c r="M17" s="17"/>
    </row>
    <row r="18" spans="2:16" x14ac:dyDescent="0.25">
      <c r="B18" s="18">
        <v>1.1100000000000001</v>
      </c>
      <c r="D18" s="6" t="s">
        <v>19</v>
      </c>
      <c r="F18" s="5">
        <v>116394000.04000001</v>
      </c>
      <c r="G18" s="5">
        <f>SUMIF('[1]Balanza 202507'!$J$3:$J$267,"1.11",'[1]Balanza 202507'!$I$3:$I$267)</f>
        <v>116394000.04000001</v>
      </c>
      <c r="H18" s="5">
        <v>118834425</v>
      </c>
      <c r="I18" s="5" t="e">
        <f>#REF!</f>
        <v>#REF!</v>
      </c>
      <c r="J18" s="5" t="e">
        <f>F18-I18</f>
        <v>#REF!</v>
      </c>
      <c r="K18" s="5" t="e">
        <f>#REF!</f>
        <v>#REF!</v>
      </c>
      <c r="L18" s="5" t="e">
        <f t="shared" si="0"/>
        <v>#REF!</v>
      </c>
    </row>
    <row r="19" spans="2:16" customFormat="1" hidden="1" x14ac:dyDescent="0.25">
      <c r="B19">
        <v>1.1200000000000001</v>
      </c>
      <c r="C19" s="13"/>
      <c r="D19" s="19" t="s">
        <v>20</v>
      </c>
      <c r="E19" s="20"/>
      <c r="F19" s="5">
        <v>0</v>
      </c>
      <c r="G19" s="16"/>
      <c r="H19" s="5">
        <v>0</v>
      </c>
      <c r="I19" s="5" t="e">
        <f>#REF!</f>
        <v>#REF!</v>
      </c>
      <c r="J19" s="5" t="e">
        <f>F19-I19</f>
        <v>#REF!</v>
      </c>
      <c r="K19" s="5" t="e">
        <f>#REF!</f>
        <v>#REF!</v>
      </c>
      <c r="L19" s="5"/>
    </row>
    <row r="20" spans="2:16" x14ac:dyDescent="0.25">
      <c r="C20" s="8" t="s">
        <v>21</v>
      </c>
      <c r="F20" s="15">
        <v>2778944447.2000008</v>
      </c>
      <c r="G20" s="16"/>
      <c r="H20" s="15">
        <v>2592993465</v>
      </c>
      <c r="I20" s="5"/>
      <c r="J20" s="5"/>
      <c r="K20" s="5"/>
      <c r="L20" s="5"/>
    </row>
    <row r="21" spans="2:16" ht="15.75" thickBot="1" x14ac:dyDescent="0.3">
      <c r="C21" s="8" t="s">
        <v>22</v>
      </c>
      <c r="F21" s="21">
        <v>11330365693.939999</v>
      </c>
      <c r="G21" s="22"/>
      <c r="H21" s="21">
        <v>10092950683</v>
      </c>
      <c r="I21" s="5"/>
      <c r="J21" s="5"/>
      <c r="K21" s="5"/>
      <c r="L21" s="5"/>
    </row>
    <row r="22" spans="2:16" ht="15.75" thickTop="1" x14ac:dyDescent="0.25">
      <c r="D22" s="6" t="s">
        <v>23</v>
      </c>
      <c r="F22" s="5"/>
      <c r="G22" s="5"/>
      <c r="H22" s="5"/>
      <c r="I22" s="5"/>
      <c r="J22" s="5"/>
      <c r="K22" s="5"/>
      <c r="L22" s="5"/>
    </row>
    <row r="23" spans="2:16" x14ac:dyDescent="0.25">
      <c r="C23" s="8" t="s">
        <v>24</v>
      </c>
      <c r="F23" s="5"/>
      <c r="G23" s="5"/>
      <c r="H23" s="5"/>
      <c r="I23" s="5"/>
      <c r="J23" s="5"/>
      <c r="K23" s="5"/>
      <c r="L23" s="5"/>
    </row>
    <row r="24" spans="2:16" x14ac:dyDescent="0.25">
      <c r="C24" s="8" t="s">
        <v>25</v>
      </c>
      <c r="F24" s="16"/>
      <c r="G24" s="16"/>
      <c r="H24" s="16"/>
      <c r="I24" s="5"/>
      <c r="J24" s="5"/>
      <c r="K24" s="5"/>
      <c r="L24" s="5"/>
    </row>
    <row r="25" spans="2:16" x14ac:dyDescent="0.25">
      <c r="B25" s="1">
        <v>2.1</v>
      </c>
      <c r="D25" s="6" t="s">
        <v>26</v>
      </c>
      <c r="F25" s="5">
        <v>135289476.30000001</v>
      </c>
      <c r="G25" s="5">
        <f>-SUMIF('[1]Balanza 202507'!$J$3:$J$267,"2.1",'[1]Balanza 202507'!$I$3:$I$267)-1</f>
        <v>135289475.30000001</v>
      </c>
      <c r="H25" s="5">
        <v>128002913</v>
      </c>
      <c r="I25" s="5" t="e">
        <f>#REF!</f>
        <v>#REF!</v>
      </c>
      <c r="J25" s="5" t="e">
        <f>F25-I25</f>
        <v>#REF!</v>
      </c>
      <c r="K25" s="5" t="e">
        <f>#REF!</f>
        <v>#REF!</v>
      </c>
      <c r="L25" s="5" t="e">
        <f t="shared" ref="L25:L28" si="1">H25-K25</f>
        <v>#REF!</v>
      </c>
      <c r="M25" s="17"/>
    </row>
    <row r="26" spans="2:16" customFormat="1" x14ac:dyDescent="0.25">
      <c r="B26">
        <v>2.2000000000000002</v>
      </c>
      <c r="C26" s="13"/>
      <c r="D26" s="6" t="s">
        <v>27</v>
      </c>
      <c r="E26" s="7"/>
      <c r="F26" s="5">
        <v>98053717.789999992</v>
      </c>
      <c r="G26" s="5">
        <f>-SUMIF('[1]Balanza 202507'!$J$3:$J$267,"2.2",'[1]Balanza 202507'!$I$3:$I$267)+1</f>
        <v>98053718.789999992</v>
      </c>
      <c r="H26" s="5">
        <v>44704551</v>
      </c>
      <c r="I26" s="5" t="e">
        <f>#REF!</f>
        <v>#REF!</v>
      </c>
      <c r="J26" s="5" t="e">
        <f>F26-I26</f>
        <v>#REF!</v>
      </c>
      <c r="K26" s="5" t="e">
        <f>#REF!</f>
        <v>#REF!</v>
      </c>
      <c r="L26" s="5" t="e">
        <f t="shared" si="1"/>
        <v>#REF!</v>
      </c>
      <c r="M26" s="23"/>
    </row>
    <row r="27" spans="2:16" customFormat="1" x14ac:dyDescent="0.25">
      <c r="B27">
        <v>2.2999999999999998</v>
      </c>
      <c r="C27" s="13"/>
      <c r="D27" s="6" t="s">
        <v>28</v>
      </c>
      <c r="E27" s="7"/>
      <c r="F27" s="5">
        <v>298165001.38</v>
      </c>
      <c r="G27" s="5">
        <f>-SUMIF('[1]Balanza 202507'!$J$3:$J$267,"2.3",'[1]Balanza 202507'!$I$3:$I$267)+1</f>
        <v>298165002.38</v>
      </c>
      <c r="H27" s="5">
        <v>397811254</v>
      </c>
      <c r="I27" s="5" t="e">
        <f>#REF!</f>
        <v>#REF!</v>
      </c>
      <c r="J27" s="5" t="e">
        <f>F27-I27</f>
        <v>#REF!</v>
      </c>
      <c r="K27" s="5" t="e">
        <f>#REF!</f>
        <v>#REF!</v>
      </c>
      <c r="L27" s="5" t="e">
        <f t="shared" si="1"/>
        <v>#REF!</v>
      </c>
    </row>
    <row r="28" spans="2:16" customFormat="1" x14ac:dyDescent="0.25">
      <c r="B28" s="1">
        <v>2.4</v>
      </c>
      <c r="C28" s="13"/>
      <c r="D28" s="6" t="s">
        <v>29</v>
      </c>
      <c r="E28" s="7"/>
      <c r="F28" s="5">
        <v>209875636.59</v>
      </c>
      <c r="G28" s="5">
        <f>-SUMIF('[1]Balanza 202507'!$J$3:$J$267,"2.4",'[1]Balanza 202507'!$I$3:$I$267)+1</f>
        <v>209875637.59</v>
      </c>
      <c r="H28" s="5">
        <v>85827853</v>
      </c>
      <c r="I28" s="5" t="e">
        <f>#REF!</f>
        <v>#REF!</v>
      </c>
      <c r="J28" s="5" t="e">
        <f>F28-I28</f>
        <v>#REF!</v>
      </c>
      <c r="K28" s="5" t="e">
        <f>#REF!</f>
        <v>#REF!</v>
      </c>
      <c r="L28" s="5" t="e">
        <f t="shared" si="1"/>
        <v>#REF!</v>
      </c>
    </row>
    <row r="29" spans="2:16" x14ac:dyDescent="0.25">
      <c r="C29" s="8" t="s">
        <v>30</v>
      </c>
      <c r="F29" s="15">
        <v>741383832.06000006</v>
      </c>
      <c r="G29" s="16"/>
      <c r="H29" s="15">
        <v>656346571</v>
      </c>
      <c r="I29" s="5"/>
      <c r="J29" s="5"/>
      <c r="K29" s="5"/>
      <c r="L29" s="5"/>
    </row>
    <row r="30" spans="2:16" customFormat="1" x14ac:dyDescent="0.25">
      <c r="C30" s="24" t="s">
        <v>31</v>
      </c>
      <c r="D30" s="13"/>
      <c r="E30" s="7"/>
      <c r="F30" s="25"/>
      <c r="G30" s="25"/>
      <c r="H30" s="25"/>
      <c r="I30" s="5"/>
      <c r="J30" s="5"/>
      <c r="K30" s="5"/>
      <c r="L30" s="5"/>
    </row>
    <row r="31" spans="2:16" customFormat="1" x14ac:dyDescent="0.25">
      <c r="B31">
        <v>2.5</v>
      </c>
      <c r="C31" s="13"/>
      <c r="D31" s="6" t="s">
        <v>32</v>
      </c>
      <c r="E31" s="7"/>
      <c r="F31" s="5">
        <v>305320015.19</v>
      </c>
      <c r="G31" s="5">
        <f>-SUMIF('[1]Balanza 202507'!$J$3:$J$267,"2.5",'[1]Balanza 202507'!$I$3:$I$267)</f>
        <v>305320015.19</v>
      </c>
      <c r="H31" s="5">
        <v>355203380</v>
      </c>
      <c r="I31" s="5">
        <f>-SUMIF('[1]Balanza 202507'!$J$3:$J$267,"2.5",'[1]Balanza 202507'!$I$3:$I$267)</f>
        <v>305320015.19</v>
      </c>
      <c r="J31" s="5">
        <f>-SUMIF('[1]Balanza 202507'!$J$3:$J$267,"2.5",'[1]Balanza 202507'!$I$3:$I$267)</f>
        <v>305320015.19</v>
      </c>
      <c r="K31" s="5">
        <f>-SUMIF('[1]Balanza 202507'!$J$3:$J$267,"2.5",'[1]Balanza 202507'!$I$3:$I$267)</f>
        <v>305320015.19</v>
      </c>
      <c r="L31" s="5">
        <f>-SUMIF('[1]Balanza 202507'!$J$3:$J$267,"2.5",'[1]Balanza 202507'!$I$3:$I$267)</f>
        <v>305320015.19</v>
      </c>
      <c r="M31" s="26"/>
      <c r="P31" s="27"/>
    </row>
    <row r="32" spans="2:16" customFormat="1" x14ac:dyDescent="0.25">
      <c r="B32">
        <v>2.6</v>
      </c>
      <c r="C32" s="13"/>
      <c r="D32" s="6" t="s">
        <v>33</v>
      </c>
      <c r="E32" s="7"/>
      <c r="F32" s="5">
        <v>35099630.32</v>
      </c>
      <c r="G32" s="5">
        <f>-SUMIF('[1]Balanza 202507'!$J$3:$J$267,"2.6",'[1]Balanza 202507'!$I$3:$I$267)</f>
        <v>35099630.32</v>
      </c>
      <c r="H32" s="5">
        <v>180408124</v>
      </c>
      <c r="I32" s="5" t="e">
        <f>#REF!</f>
        <v>#REF!</v>
      </c>
      <c r="J32" s="5" t="e">
        <f>F32-I32</f>
        <v>#REF!</v>
      </c>
      <c r="K32" s="5" t="e">
        <f>#REF!</f>
        <v>#REF!</v>
      </c>
      <c r="L32" s="5" t="e">
        <f t="shared" ref="L32" si="2">H32-K32</f>
        <v>#REF!</v>
      </c>
    </row>
    <row r="33" spans="2:16" customFormat="1" x14ac:dyDescent="0.25">
      <c r="C33" s="24" t="s">
        <v>34</v>
      </c>
      <c r="D33" s="13"/>
      <c r="E33" s="7"/>
      <c r="F33" s="28">
        <v>340419644.50999999</v>
      </c>
      <c r="G33" s="29"/>
      <c r="H33" s="28">
        <v>535611504</v>
      </c>
      <c r="I33" s="5"/>
      <c r="J33" s="5"/>
      <c r="K33" s="5"/>
      <c r="L33" s="5"/>
    </row>
    <row r="34" spans="2:16" x14ac:dyDescent="0.25">
      <c r="C34" s="8" t="s">
        <v>35</v>
      </c>
      <c r="F34" s="15">
        <v>1081803477.5700002</v>
      </c>
      <c r="G34" s="22"/>
      <c r="H34" s="15">
        <v>1191958075</v>
      </c>
      <c r="I34" s="5"/>
      <c r="J34" s="5"/>
      <c r="K34" s="5"/>
    </row>
    <row r="35" spans="2:16" x14ac:dyDescent="0.25">
      <c r="C35" s="8"/>
      <c r="F35" s="5"/>
      <c r="G35" s="5"/>
      <c r="H35" s="5" t="s">
        <v>23</v>
      </c>
      <c r="I35" s="5"/>
      <c r="J35" s="5"/>
      <c r="K35" s="5"/>
      <c r="P35" s="30"/>
    </row>
    <row r="36" spans="2:16" x14ac:dyDescent="0.25">
      <c r="C36" s="8" t="s">
        <v>36</v>
      </c>
      <c r="E36" s="11"/>
      <c r="F36" s="5"/>
      <c r="G36" s="5"/>
      <c r="H36" s="5"/>
      <c r="I36" s="5"/>
      <c r="J36" s="5"/>
      <c r="K36" s="5"/>
    </row>
    <row r="37" spans="2:16" customFormat="1" x14ac:dyDescent="0.25">
      <c r="B37">
        <v>3.1</v>
      </c>
      <c r="C37" s="24"/>
      <c r="D37" s="6" t="s">
        <v>37</v>
      </c>
      <c r="E37" s="7"/>
      <c r="F37" s="5">
        <v>2587921627.2199998</v>
      </c>
      <c r="G37" s="5">
        <f>-SUMIF('[1]Balanza 202507'!$J$3:$J$267,"3.1",'[1]Balanza 202507'!$I$3:$I$267)</f>
        <v>2587921627.2199998</v>
      </c>
      <c r="H37" s="5">
        <v>2587921627.2199998</v>
      </c>
      <c r="I37" s="5"/>
      <c r="J37" s="5"/>
      <c r="K37" s="5"/>
      <c r="L37" s="5"/>
    </row>
    <row r="38" spans="2:16" customFormat="1" x14ac:dyDescent="0.25">
      <c r="B38">
        <v>3.2</v>
      </c>
      <c r="C38" s="13"/>
      <c r="D38" s="6" t="s">
        <v>38</v>
      </c>
      <c r="E38" s="7"/>
      <c r="F38" s="5">
        <v>6243695021.1899996</v>
      </c>
      <c r="G38" s="5">
        <f>-SUMIF('[1]Balanza 202507'!$J$3:$J$267,"3.2",'[1]Balanza 202507'!$I$3:$I$267)</f>
        <v>6243695021.1899996</v>
      </c>
      <c r="H38" s="5">
        <v>3666920706.1999998</v>
      </c>
      <c r="I38" s="5"/>
      <c r="J38" s="5"/>
      <c r="K38" s="5"/>
      <c r="L38" s="5"/>
      <c r="M38" s="26"/>
    </row>
    <row r="39" spans="2:16" x14ac:dyDescent="0.25">
      <c r="D39" s="6" t="s">
        <v>39</v>
      </c>
      <c r="F39" s="5">
        <v>1416945568.96</v>
      </c>
      <c r="G39" s="5">
        <f>'[2] ERF-Rendimiento Financiero'!G23</f>
        <v>0</v>
      </c>
      <c r="H39" s="5">
        <v>2646150275</v>
      </c>
      <c r="I39" s="5"/>
      <c r="J39" s="5"/>
      <c r="K39" s="5"/>
      <c r="L39" s="5"/>
      <c r="N39" s="31"/>
      <c r="O39" s="31"/>
    </row>
    <row r="40" spans="2:16" x14ac:dyDescent="0.25">
      <c r="C40" s="8" t="s">
        <v>40</v>
      </c>
      <c r="F40" s="28">
        <v>10248562217.369999</v>
      </c>
      <c r="G40" s="22"/>
      <c r="H40" s="28">
        <v>8900992608.4200001</v>
      </c>
      <c r="I40" s="5"/>
      <c r="J40" s="5"/>
      <c r="K40" s="5"/>
      <c r="O40" s="32"/>
    </row>
    <row r="41" spans="2:16" ht="15.75" thickBot="1" x14ac:dyDescent="0.3">
      <c r="C41" s="8" t="s">
        <v>41</v>
      </c>
      <c r="F41" s="21">
        <v>11330365693.939999</v>
      </c>
      <c r="G41" s="12"/>
      <c r="H41" s="21">
        <v>10092950683.42</v>
      </c>
      <c r="I41" s="5"/>
      <c r="J41" s="5"/>
      <c r="K41" s="5"/>
    </row>
    <row r="42" spans="2:16" ht="15.75" thickTop="1" x14ac:dyDescent="0.25">
      <c r="C42" s="8"/>
      <c r="F42" s="33"/>
      <c r="G42" s="12"/>
      <c r="H42" s="33"/>
      <c r="I42" s="5"/>
      <c r="J42" s="5"/>
      <c r="K42" s="5"/>
    </row>
    <row r="43" spans="2:16" x14ac:dyDescent="0.25">
      <c r="F43" s="34"/>
      <c r="H43" s="5"/>
    </row>
    <row r="44" spans="2:16" x14ac:dyDescent="0.25">
      <c r="F44" s="34"/>
    </row>
    <row r="45" spans="2:16" x14ac:dyDescent="0.25">
      <c r="F45" s="34"/>
    </row>
    <row r="65" hidden="1" x14ac:dyDescent="0.25"/>
    <row r="132" spans="3:3" x14ac:dyDescent="0.25">
      <c r="C132" s="6" t="s">
        <v>42</v>
      </c>
    </row>
    <row r="370" spans="3:3" ht="409.5" x14ac:dyDescent="0.25">
      <c r="C370" s="35" t="s">
        <v>43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2025-11-20T23:46:40Z</cp:lastPrinted>
  <dcterms:created xsi:type="dcterms:W3CDTF">2025-11-20T23:39:37Z</dcterms:created>
  <dcterms:modified xsi:type="dcterms:W3CDTF">2025-11-20T23:48:47Z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2025-11-20T23:42:47Z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be51cbca-f0da-4e46-b0a7-a45a2ab72b20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