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6. Junio\Portal\"/>
    </mc:Choice>
  </mc:AlternateContent>
  <xr:revisionPtr revIDLastSave="0" documentId="13_ncr:1_{3EADD9EE-27A9-4695-BD01-C4078B237A73}" xr6:coauthVersionLast="47" xr6:coauthVersionMax="47" xr10:uidLastSave="{00000000-0000-0000-0000-000000000000}"/>
  <bookViews>
    <workbookView xWindow="28680" yWindow="-120" windowWidth="29040" windowHeight="15720" xr2:uid="{D82A059F-24C9-4CC8-A90B-6C7D5DB9CE57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as2">#N/A</definedName>
    <definedName name="_b2">#N/A</definedName>
    <definedName name="_Fill1" hidden="1">[7]A!$AP$13:$AQ$681</definedName>
    <definedName name="_xlnm._FilterDatabase" localSheetId="0" hidden="1">'ESF - Situación Financiera'!$C$5:$H$5</definedName>
    <definedName name="_Order1" hidden="1">255</definedName>
    <definedName name="_Order2" hidden="1">255</definedName>
    <definedName name="_PDP13">[8]P13!$A$5:$BB$68</definedName>
    <definedName name="Angi">[7]A!$A$12:$AT$681</definedName>
    <definedName name="app">[9]INPUT!$B$1</definedName>
    <definedName name="Application">'[10]1_Parameters'!$B$4</definedName>
    <definedName name="_xlnm.Extract">#REF!</definedName>
    <definedName name="_xlnm.Print_Area" localSheetId="0">'ESF - Situación Financiera'!$C$1:$H$53</definedName>
    <definedName name="_xlnm.Print_Area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anza">[11]Links!$I$1:$I$65536</definedName>
    <definedName name="_xlnm.Database">#REF!</definedName>
    <definedName name="BG_Del" hidden="1">15</definedName>
    <definedName name="BG_Ins" hidden="1">4</definedName>
    <definedName name="BG_Mod" hidden="1">6</definedName>
    <definedName name="BuiltIn_Print_Area">#N/A</definedName>
    <definedName name="Capex">'[12]Set ups'!$A$2:$D$6</definedName>
    <definedName name="CAPT">[8]CAPTURA!$A$4:$Q$76</definedName>
    <definedName name="CRITEIO">[13]A!$A$476:$AL$477</definedName>
    <definedName name="_xlnm.Criteria">#REF!</definedName>
    <definedName name="CRITO_US">[13]A!$B$476:$AK$497</definedName>
    <definedName name="CUENTA">'[14]P0467L CATALOGO DE CUENTAS'!$A$1:$BR$65536</definedName>
    <definedName name="DD_Curr">[15]Currency!$C$3</definedName>
    <definedName name="diferido">'[16]gasto irs'!$G$65:$J$104</definedName>
    <definedName name="E._LEON__JIMENES__C._POR_A.">"PROPUESTAFINAL"</definedName>
    <definedName name="ent">[17]INPUT!$B$2</definedName>
    <definedName name="Export">[18]Menu!$H$10</definedName>
    <definedName name="Extraco">[13]A!$A$497:$AG$497</definedName>
    <definedName name="INDALRES">'[19]ESTADOS FINANC.  INDAL'!$A$77:$G$127</definedName>
    <definedName name="INDALSIT">'[19]ESTADOS FINANC.  INDAL'!$A$1:$G$74</definedName>
    <definedName name="Junior_traga">"Button 1"</definedName>
    <definedName name="k">'[20]ISR Junio'!$B$20</definedName>
    <definedName name="L_Adjust">[21]Links!$H$1:$H$65536</definedName>
    <definedName name="L_AJE_Tot">[21]Links!$G$1:$G$65536</definedName>
    <definedName name="L_CY_Beg">[21]Links!$F$1:$F$65536</definedName>
    <definedName name="L_CY_End">[21]Links!$J$1:$J$65536</definedName>
    <definedName name="L_PY_End">[21]Links!$K$1:$K$65536</definedName>
    <definedName name="L_RJE_Tot">[21]Links!$I$1:$I$65536</definedName>
    <definedName name="large_bags">'[18]Large Bags and Others'!$B$1</definedName>
    <definedName name="LC_Entity">'[22]1_Parameters'!$B$7</definedName>
    <definedName name="lcent">[9]INPUT!$B$3</definedName>
    <definedName name="List_ARPopulation">'[23]AR Drop Downs'!$I$5:$I$10</definedName>
    <definedName name="List_Curr">[15]Currency!$B$9:$B$31</definedName>
    <definedName name="List_ExpandedTesting">'[23]AR Drop Downs'!$E$5:$E$8</definedName>
    <definedName name="List_Level_Assr">[15]DropDown!$B$1:$B$4</definedName>
    <definedName name="List_LevelAssurance">'[23]AR Drop Downs'!$A$5:$A$8</definedName>
    <definedName name="List_Number_of_Exceptions_Identified">'[23]AR Drop Downs'!$K$5:$K$27</definedName>
    <definedName name="List_NumberTolerableExceptions">'[23]AR Drop Downs'!$C$5:$C$8</definedName>
    <definedName name="List_Proj_Meth">[15]DropDown!$H$1:$H$2</definedName>
    <definedName name="List_Samp_Sel">[15]DropDown!$D$1:$D$4</definedName>
    <definedName name="List_SampleSelectionMethod">'[23]AR Drop Downs'!$G$5:$G$7</definedName>
    <definedName name="List_TypeProcedure">'[24]Drop Down'!$A$2:$A$7</definedName>
    <definedName name="M" hidden="1">'[20]ISR Junio'!$B$54:$L$67</definedName>
    <definedName name="medium_size">'[18]Medium Size'!$B$1</definedName>
    <definedName name="mod_imp">'[18]COSTO IMPORTADO'!$Z$16:$Z$90</definedName>
    <definedName name="Moneda">[25]Data!$B$2:$B$4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ld">[26]Links!$G$1:$G$65536</definedName>
    <definedName name="own">[17]INPUT!$B$5</definedName>
    <definedName name="per">[9]INPUT!$B$4</definedName>
    <definedName name="PeriodNumber">'[27]Start Here'!$B$8</definedName>
    <definedName name="pm_phone">'[28]Project Management Main'!$D$13</definedName>
    <definedName name="proj_id">'[28]Project Management Main'!$D$9</definedName>
    <definedName name="proj_mgr">'[28]Project Management Main'!$D$12</definedName>
    <definedName name="proj_nm">'[28]Project Management Main'!$D$10</definedName>
    <definedName name="PROYECCIONES_IMPOSITIVAS_RECAUDACIONES">'[4]ASUNCIONES GENERALES'!#REF!</definedName>
    <definedName name="qtd">[17]INPUT!$D$4</definedName>
    <definedName name="QuarterNumber">'[27]Start Here'!$D$8</definedName>
    <definedName name="Ref_12">[29]Schedule1998!$H$5</definedName>
    <definedName name="ret_menu">'[18]Junior Traga'!$C$3</definedName>
    <definedName name="rmcAccount">8001240</definedName>
    <definedName name="RMCOptions">"*000000000000000"</definedName>
    <definedName name="Sal_sist">"Button 90"</definedName>
    <definedName name="sug_imp">'[18]COSTO IMPORTADO'!$X$16:$X$90</definedName>
    <definedName name="SWeet_cook">'[18]Sweets Cookies'!$C$2</definedName>
    <definedName name="TextRefCopy4">'[30]Movimiento de Activo Fijo'!#REF!</definedName>
    <definedName name="TextRefCopy48">'[31]Muestreo altas'!$E$5</definedName>
    <definedName name="TextRefCopy63">'[30]Movimiento de Activo Fijo'!#REF!</definedName>
    <definedName name="TextRefCopy64">'[32]Prueba Global de Depreciación'!#REF!</definedName>
    <definedName name="TextRefCopy65">'[33]Prueba Global de Depreciación'!#REF!</definedName>
    <definedName name="TextRefCopy66">'[30]Prueba Gasto a Nov.'!#REF!</definedName>
    <definedName name="TextRefCopy67">'[30]Prueba Gasto a Nov.'!#REF!</definedName>
    <definedName name="TextRefCopy73">'[30]Prueba Gasto a Nov.'!#REF!</definedName>
    <definedName name="TextRefCopy74">'[30]Movimiento de Activo Fijo'!#REF!</definedName>
    <definedName name="TextRefCopy75">'[30]Prueba Gasto a Nov.'!#REF!</definedName>
    <definedName name="TextRefCopy76">'[30]Movimiento de Activo Fijo'!#REF!</definedName>
    <definedName name="TextRefCopy77">'[30]Prueba Gasto a Nov.'!#REF!</definedName>
    <definedName name="TextRefCopy8">'[30]Movimiento de Activo Fijo'!#REF!</definedName>
    <definedName name="TextRefCopy82">'[30]Prueba Gasto a Nov.'!$Q$25</definedName>
    <definedName name="TextRefCopy87">'[30]Prueba Gasto a Nov.'!#REF!</definedName>
    <definedName name="TextRefCopy88">'[30]Movimiento de Activo Fijo'!#REF!</definedName>
    <definedName name="TextRefCopy89">'[30]Prueba Gasto a Nov.'!#REF!</definedName>
    <definedName name="TextRefCopy9">'[30]Movimiento de Activo Fijo'!#REF!</definedName>
    <definedName name="TextRefCopy90">'[30]Movimiento de Activo Fijo'!#REF!</definedName>
    <definedName name="TextRefCopy91">'[30]Prueba Gasto a Nov.'!#REF!</definedName>
    <definedName name="TextRefCopy92">'[30]Prueba Gasto a Nov.'!#REF!</definedName>
    <definedName name="TextRefCopy93">'[30]Movimiento de Activo Fijo'!#REF!</definedName>
    <definedName name="TextRefCopyRangeCount" hidden="1">38</definedName>
    <definedName name="_xlnm.Print_Titles" localSheetId="0">'ESF - Situación Financiera'!$2:$5</definedName>
    <definedName name="_xlnm.Print_Titles">[34]INPUT!$A$1:$E$65536,[34]INPUT!$A$1:$IV$2</definedName>
    <definedName name="tol">[26]Lead!$H$1:$H$231</definedName>
    <definedName name="Totales">[18]Menu!$H$10</definedName>
    <definedName name="Transppe">'[12]Set ups'!$A$10:$D$13</definedName>
    <definedName name="TType">[25]Data!$A$2:$A$4</definedName>
    <definedName name="Ult_Imp">'[18]COSTO IMPORTADO'!$Y$16:$Y$90</definedName>
    <definedName name="XREF_COLUMN_1" hidden="1">'[30]Movimiento de Activo Fijo'!#REF!</definedName>
    <definedName name="XREF_COLUMN_10" hidden="1">[33]Bajas!#REF!</definedName>
    <definedName name="XREF_COLUMN_15" hidden="1">'[30]Movimiento de Activo Fijo'!#REF!</definedName>
    <definedName name="XREF_COLUMN_18" hidden="1">'[30]Movimiento de Activo Fijo'!#REF!</definedName>
    <definedName name="XREF_COLUMN_8" hidden="1">'[30]Movimiento de Activo Fijo'!#REF!</definedName>
    <definedName name="XREF_COLUMN_9" hidden="1">'[30]Prueba Gasto a Nov.'!#REF!</definedName>
    <definedName name="XRefColumnsCount" hidden="1">1</definedName>
    <definedName name="XRefCopy10" hidden="1">'[30]Movimiento de Activo Fijo'!#REF!</definedName>
    <definedName name="XRefCopyRangeCount" hidden="1">1</definedName>
    <definedName name="XRefPaste100" hidden="1">'[30]Movimiento de Activo Fijo'!#REF!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K32" i="1"/>
  <c r="I32" i="1"/>
  <c r="L32" i="1"/>
  <c r="G32" i="1"/>
  <c r="J32" i="1"/>
  <c r="L31" i="1"/>
  <c r="K31" i="1"/>
  <c r="J31" i="1"/>
  <c r="I31" i="1"/>
  <c r="G31" i="1"/>
  <c r="K28" i="1"/>
  <c r="I28" i="1"/>
  <c r="L28" i="1"/>
  <c r="G28" i="1"/>
  <c r="J28" i="1"/>
  <c r="K27" i="1"/>
  <c r="I27" i="1"/>
  <c r="L27" i="1"/>
  <c r="G27" i="1"/>
  <c r="J27" i="1"/>
  <c r="K26" i="1"/>
  <c r="I26" i="1"/>
  <c r="L26" i="1"/>
  <c r="G26" i="1"/>
  <c r="J26" i="1"/>
  <c r="K25" i="1"/>
  <c r="I25" i="1"/>
  <c r="L25" i="1"/>
  <c r="G25" i="1"/>
  <c r="K19" i="1"/>
  <c r="I19" i="1"/>
  <c r="J19" i="1"/>
  <c r="K18" i="1"/>
  <c r="I18" i="1"/>
  <c r="L18" i="1"/>
  <c r="G18" i="1"/>
  <c r="J18" i="1"/>
  <c r="L17" i="1"/>
  <c r="K17" i="1"/>
  <c r="I17" i="1"/>
  <c r="G17" i="1"/>
  <c r="J17" i="1"/>
  <c r="L16" i="1"/>
  <c r="K15" i="1"/>
  <c r="I15" i="1"/>
  <c r="L15" i="1"/>
  <c r="G15" i="1"/>
  <c r="J15" i="1"/>
  <c r="L14" i="1"/>
  <c r="K14" i="1"/>
  <c r="I14" i="1"/>
  <c r="J14" i="1"/>
  <c r="K13" i="1"/>
  <c r="L13" i="1" s="1"/>
  <c r="I13" i="1"/>
  <c r="G13" i="1"/>
  <c r="L10" i="1"/>
  <c r="K9" i="1"/>
  <c r="I9" i="1"/>
  <c r="L9" i="1"/>
  <c r="G9" i="1"/>
  <c r="J9" i="1"/>
  <c r="K8" i="1"/>
  <c r="I8" i="1"/>
  <c r="G8" i="1"/>
  <c r="L8" i="1" l="1"/>
  <c r="J8" i="1"/>
  <c r="J25" i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<sst xmlns="http://schemas.openxmlformats.org/spreadsheetml/2006/main" count="46" uniqueCount="44">
  <si>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</si>
  <si>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</si>
  <si>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30 de Junio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</si>
  <si>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</si>
  <si>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</si>
  <si>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</si>
  <si>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</si>
  <si>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</si>
  <si>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</si>
  <si>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Inversiones a corto plazo comisos</t>
  </si>
  <si>
    <t>Total activos corrientes</t>
  </si>
  <si>
    <t>Activos no corrientes</t>
  </si>
  <si>
    <t xml:space="preserve">Cuentas por cobrar empleados </t>
  </si>
  <si>
    <t>Inversiones a largo plazo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</si>
  <si>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</si>
  <si>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</si>
  <si>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</si>
  <si>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</si>
  <si>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</si>
  <si>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</si>
  <si>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</si>
  <si>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Pasivos no corrientes</t>
  </si>
  <si>
    <t>Total pasivos no corrientes</t>
  </si>
  <si>
    <t xml:space="preserve">Total pasivos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</si>
  <si>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</si>
  <si>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</si>
  <si>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</si>
  <si>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</si>
  <si>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</si>
  <si>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</si>
  <si>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</si>
  <si>
    <t xml:space="preserve">Efectivo y equivalentes de efectivo </t>
  </si>
  <si>
    <t xml:space="preserve">Pagos Anticipados </t>
  </si>
  <si>
    <t xml:space="preserve">Cuentas por cobrar a largo plazo </t>
  </si>
  <si>
    <t xml:space="preserve">Documentos por cobrar </t>
  </si>
  <si>
    <t xml:space="preserve">Propiedad, Planta, equipos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</si>
  <si>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</si>
  <si>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</si>
  <si>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</si>
  <si>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</si>
  <si>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</si>
  <si>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Préstamos a largo plazo</t>
  </si>
  <si>
    <t xml:space="preserve">Otros pasivos no corrientes </t>
  </si>
  <si>
    <t xml:space="preserve">Activos Netos/Patrimonio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</si>
</sst>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4237C1-AED0-4636-B381-8FB8AB3A6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6.%20Junio\Estados%20Financieros%20Junio%202025\Estados%20Financieros%20Junio%202025%20Definitivo.xlsx" TargetMode="External"/><Relationship Id="rId1" Type="http://schemas.openxmlformats.org/officeDocument/2006/relationships/externalLinkPath" Target="/DGA/2025/6.%20Junio/Estados%20Financieros%20Junio%202025/Estados%20Financieros%20Junio%202025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062025"/>
      <sheetName val="Balanza 202506"/>
      <sheetName val="Balanza 202406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30000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2607095064.4299998</v>
          </cell>
          <cell r="J41">
            <v>1.1000000000000001</v>
          </cell>
        </row>
        <row r="42">
          <cell r="I42">
            <v>21424483.940000001</v>
          </cell>
          <cell r="J42">
            <v>1.1000000000000001</v>
          </cell>
        </row>
        <row r="43">
          <cell r="I43">
            <v>42818686.200000003</v>
          </cell>
          <cell r="J43">
            <v>1.1000000000000001</v>
          </cell>
        </row>
        <row r="44">
          <cell r="I44">
            <v>68859571.25</v>
          </cell>
          <cell r="J44">
            <v>1.1000000000000001</v>
          </cell>
        </row>
        <row r="45">
          <cell r="I45">
            <v>1251623.55</v>
          </cell>
          <cell r="J45">
            <v>1.1000000000000001</v>
          </cell>
        </row>
        <row r="46">
          <cell r="I46">
            <v>39479561.520000003</v>
          </cell>
          <cell r="J46">
            <v>1.1000000000000001</v>
          </cell>
        </row>
        <row r="47">
          <cell r="I47">
            <v>1437360032.52</v>
          </cell>
          <cell r="J47">
            <v>1.1000000000000001</v>
          </cell>
        </row>
        <row r="48">
          <cell r="I48">
            <v>2513225.12</v>
          </cell>
          <cell r="J48">
            <v>1.1000000000000001</v>
          </cell>
        </row>
        <row r="49">
          <cell r="I49">
            <v>59319305.640000001</v>
          </cell>
          <cell r="J49">
            <v>1.1000000000000001</v>
          </cell>
        </row>
        <row r="50">
          <cell r="I50">
            <v>3868562141.1999998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-0.67</v>
          </cell>
          <cell r="J52">
            <v>1.1000000000000001</v>
          </cell>
        </row>
        <row r="53">
          <cell r="I53">
            <v>0.59</v>
          </cell>
          <cell r="J53">
            <v>1.1000000000000001</v>
          </cell>
        </row>
        <row r="54">
          <cell r="I54">
            <v>46851600.899999999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1417494.38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46317.77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4221635.32</v>
          </cell>
          <cell r="J62">
            <v>1.2</v>
          </cell>
        </row>
        <row r="63">
          <cell r="I63">
            <v>3683417.51</v>
          </cell>
          <cell r="J63">
            <v>1.2</v>
          </cell>
        </row>
        <row r="64">
          <cell r="I64">
            <v>747563.91</v>
          </cell>
          <cell r="J64">
            <v>1.2</v>
          </cell>
        </row>
        <row r="65">
          <cell r="I65">
            <v>179385751.80000001</v>
          </cell>
          <cell r="J65">
            <v>1.2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133520146.39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886691911.74000001</v>
          </cell>
          <cell r="J73">
            <v>1.9</v>
          </cell>
        </row>
        <row r="74">
          <cell r="I74">
            <v>2961897.34</v>
          </cell>
          <cell r="J74">
            <v>1.9</v>
          </cell>
        </row>
        <row r="75">
          <cell r="I75">
            <v>3594324.62</v>
          </cell>
          <cell r="J75">
            <v>1.9</v>
          </cell>
        </row>
        <row r="76">
          <cell r="I76">
            <v>484411825.75</v>
          </cell>
          <cell r="J76">
            <v>1.9</v>
          </cell>
        </row>
        <row r="77">
          <cell r="I77">
            <v>23875030.16</v>
          </cell>
          <cell r="J77">
            <v>1.9</v>
          </cell>
        </row>
        <row r="78">
          <cell r="I78">
            <v>308078642.56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-342211689</v>
          </cell>
          <cell r="J83">
            <v>1.9</v>
          </cell>
        </row>
        <row r="84">
          <cell r="I84">
            <v>-102240967.15000001</v>
          </cell>
          <cell r="J84">
            <v>1.9</v>
          </cell>
        </row>
        <row r="85">
          <cell r="I85">
            <v>-4672.38</v>
          </cell>
          <cell r="J85">
            <v>1.9</v>
          </cell>
        </row>
        <row r="86">
          <cell r="I86">
            <v>-365241621.02999997</v>
          </cell>
          <cell r="J86">
            <v>1.9</v>
          </cell>
        </row>
        <row r="87">
          <cell r="I87">
            <v>-766603892.26999998</v>
          </cell>
          <cell r="J87">
            <v>1.9</v>
          </cell>
        </row>
        <row r="88">
          <cell r="I88">
            <v>-2260184.75</v>
          </cell>
          <cell r="J88">
            <v>1.9</v>
          </cell>
        </row>
        <row r="89">
          <cell r="I89">
            <v>-2222026.71</v>
          </cell>
          <cell r="J89">
            <v>1.9</v>
          </cell>
        </row>
        <row r="90">
          <cell r="I90">
            <v>-345342839.51999998</v>
          </cell>
          <cell r="J90">
            <v>1.9</v>
          </cell>
        </row>
        <row r="91">
          <cell r="I91">
            <v>-15686424.279999999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-116967110.58</v>
          </cell>
          <cell r="J99">
            <v>2.4</v>
          </cell>
        </row>
        <row r="100">
          <cell r="I100">
            <v>118629723.95</v>
          </cell>
          <cell r="J100">
            <v>2.4</v>
          </cell>
        </row>
        <row r="101">
          <cell r="I101">
            <v>-7858983.5700000003</v>
          </cell>
          <cell r="J101">
            <v>2.1</v>
          </cell>
        </row>
        <row r="102">
          <cell r="I102">
            <v>-2813725.78</v>
          </cell>
          <cell r="J102">
            <v>2.1</v>
          </cell>
        </row>
        <row r="103">
          <cell r="I103">
            <v>-163308.43</v>
          </cell>
          <cell r="J103">
            <v>2.4</v>
          </cell>
        </row>
        <row r="104">
          <cell r="I104">
            <v>-34500</v>
          </cell>
          <cell r="J104">
            <v>2.4</v>
          </cell>
        </row>
        <row r="105">
          <cell r="I105">
            <v>-55950130.469999999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-225000</v>
          </cell>
          <cell r="J107">
            <v>2.1</v>
          </cell>
        </row>
        <row r="108">
          <cell r="I108">
            <v>-18629557.09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-30000</v>
          </cell>
          <cell r="J110">
            <v>2.1</v>
          </cell>
        </row>
        <row r="111">
          <cell r="I111">
            <v>-37350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-5197612.18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-9986616.5299999993</v>
          </cell>
          <cell r="J115">
            <v>2.2000000000000002</v>
          </cell>
        </row>
        <row r="116">
          <cell r="I116">
            <v>-517.39</v>
          </cell>
          <cell r="J116">
            <v>2.2000000000000002</v>
          </cell>
        </row>
        <row r="117">
          <cell r="I117">
            <v>-4747636.96</v>
          </cell>
          <cell r="J117">
            <v>2.2000000000000002</v>
          </cell>
        </row>
        <row r="118">
          <cell r="I118">
            <v>-8192254.0700000003</v>
          </cell>
          <cell r="J118">
            <v>2.2000000000000002</v>
          </cell>
        </row>
        <row r="119">
          <cell r="I119">
            <v>-174765.61</v>
          </cell>
          <cell r="J119">
            <v>2.4</v>
          </cell>
        </row>
        <row r="120">
          <cell r="I120">
            <v>121341.04</v>
          </cell>
          <cell r="J120">
            <v>2.4</v>
          </cell>
        </row>
        <row r="121">
          <cell r="I121">
            <v>-5163709.8099999996</v>
          </cell>
          <cell r="J121">
            <v>2.4</v>
          </cell>
        </row>
        <row r="122">
          <cell r="I122">
            <v>-6121704.4900000002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-6979806.54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0</v>
          </cell>
          <cell r="J130">
            <v>2.6</v>
          </cell>
        </row>
        <row r="131">
          <cell r="I131">
            <v>0</v>
          </cell>
          <cell r="J131">
            <v>2.6</v>
          </cell>
        </row>
        <row r="132">
          <cell r="I132">
            <v>0</v>
          </cell>
          <cell r="J132">
            <v>2.6</v>
          </cell>
        </row>
        <row r="133">
          <cell r="I133">
            <v>0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-219548647.90000001</v>
          </cell>
          <cell r="J138">
            <v>2.2999999999999998</v>
          </cell>
        </row>
        <row r="139">
          <cell r="I139">
            <v>-168216486.25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-6243398627.6899996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-25916300</v>
          </cell>
          <cell r="J143">
            <v>4.2</v>
          </cell>
        </row>
        <row r="144">
          <cell r="I144">
            <v>-157339823.49000001</v>
          </cell>
          <cell r="J144">
            <v>4.4000000000000004</v>
          </cell>
        </row>
        <row r="145">
          <cell r="I145">
            <v>-4097801.21</v>
          </cell>
          <cell r="J145">
            <v>4.4000000000000004</v>
          </cell>
        </row>
        <row r="146">
          <cell r="I146">
            <v>-11205741</v>
          </cell>
          <cell r="J146">
            <v>4.4000000000000004</v>
          </cell>
        </row>
        <row r="147">
          <cell r="I147">
            <v>-2483773491.23</v>
          </cell>
          <cell r="J147">
            <v>4.0999999999999996</v>
          </cell>
        </row>
        <row r="148">
          <cell r="I148">
            <v>-9969370.5999999996</v>
          </cell>
          <cell r="J148">
            <v>4.4000000000000004</v>
          </cell>
        </row>
        <row r="149">
          <cell r="I149">
            <v>-42269179.710000001</v>
          </cell>
          <cell r="J149">
            <v>4.2</v>
          </cell>
        </row>
        <row r="150">
          <cell r="I150">
            <v>-17696850</v>
          </cell>
          <cell r="J150">
            <v>4.2</v>
          </cell>
        </row>
        <row r="151">
          <cell r="I151">
            <v>-33792992.5</v>
          </cell>
          <cell r="J151">
            <v>4.2</v>
          </cell>
        </row>
        <row r="152">
          <cell r="I152">
            <v>-1154506</v>
          </cell>
          <cell r="J152">
            <v>4.2</v>
          </cell>
        </row>
        <row r="153">
          <cell r="I153">
            <v>-1765192</v>
          </cell>
          <cell r="J153">
            <v>4.2</v>
          </cell>
        </row>
        <row r="154">
          <cell r="I154">
            <v>-2982288.32</v>
          </cell>
          <cell r="J154">
            <v>4.2</v>
          </cell>
        </row>
        <row r="155">
          <cell r="I155">
            <v>-204112957.16999999</v>
          </cell>
          <cell r="J155">
            <v>4.0999999999999996</v>
          </cell>
        </row>
        <row r="156">
          <cell r="I156">
            <v>-10894880</v>
          </cell>
          <cell r="J156">
            <v>4.2</v>
          </cell>
        </row>
        <row r="157">
          <cell r="I157">
            <v>-17329676.510000002</v>
          </cell>
          <cell r="J157">
            <v>4.2</v>
          </cell>
        </row>
        <row r="158">
          <cell r="I158">
            <v>-1569717.64</v>
          </cell>
          <cell r="J158">
            <v>4.2</v>
          </cell>
        </row>
        <row r="159">
          <cell r="I159">
            <v>-18669450</v>
          </cell>
          <cell r="J159">
            <v>4.2</v>
          </cell>
        </row>
        <row r="160">
          <cell r="I160">
            <v>-65787314.25</v>
          </cell>
          <cell r="J160">
            <v>4.2</v>
          </cell>
        </row>
        <row r="161">
          <cell r="I161">
            <v>-29530.400000000001</v>
          </cell>
          <cell r="J161">
            <v>4.2</v>
          </cell>
        </row>
        <row r="162">
          <cell r="I162">
            <v>-2972030.32</v>
          </cell>
          <cell r="J162">
            <v>4.2</v>
          </cell>
        </row>
        <row r="163">
          <cell r="I163">
            <v>-735428.6</v>
          </cell>
          <cell r="J163">
            <v>4.2</v>
          </cell>
        </row>
        <row r="164">
          <cell r="I164">
            <v>-6774383.9199999999</v>
          </cell>
          <cell r="J164">
            <v>4.4000000000000004</v>
          </cell>
        </row>
        <row r="165">
          <cell r="I165">
            <v>-2120800</v>
          </cell>
          <cell r="J165">
            <v>4.2</v>
          </cell>
        </row>
        <row r="166">
          <cell r="I166">
            <v>-28139163.800000001</v>
          </cell>
          <cell r="J166">
            <v>4.2</v>
          </cell>
        </row>
        <row r="167">
          <cell r="I167">
            <v>-10203900</v>
          </cell>
          <cell r="J167">
            <v>4.2</v>
          </cell>
        </row>
        <row r="168">
          <cell r="I168">
            <v>-250000</v>
          </cell>
          <cell r="J168">
            <v>4.2</v>
          </cell>
        </row>
        <row r="169">
          <cell r="I169">
            <v>-142000</v>
          </cell>
          <cell r="J169">
            <v>4.2</v>
          </cell>
        </row>
        <row r="170">
          <cell r="I170">
            <v>-486113.21</v>
          </cell>
          <cell r="J170">
            <v>4.2</v>
          </cell>
        </row>
        <row r="171">
          <cell r="I171">
            <v>-111700</v>
          </cell>
          <cell r="J171">
            <v>4.2</v>
          </cell>
        </row>
        <row r="172">
          <cell r="I172">
            <v>17895715.02</v>
          </cell>
          <cell r="J172">
            <v>4.2</v>
          </cell>
        </row>
        <row r="173">
          <cell r="I173">
            <v>0</v>
          </cell>
          <cell r="J173">
            <v>4.4000000000000004</v>
          </cell>
        </row>
        <row r="174">
          <cell r="I174">
            <v>-52287670.619999997</v>
          </cell>
          <cell r="J174">
            <v>4.4000000000000004</v>
          </cell>
        </row>
        <row r="175">
          <cell r="I175">
            <v>-1651046137.9100001</v>
          </cell>
          <cell r="J175">
            <v>4.3</v>
          </cell>
        </row>
        <row r="176">
          <cell r="I176">
            <v>-15110039.02</v>
          </cell>
          <cell r="J176" t="str">
            <v>*</v>
          </cell>
        </row>
        <row r="177">
          <cell r="I177">
            <v>10717033</v>
          </cell>
          <cell r="J177">
            <v>5.0999999999999996</v>
          </cell>
        </row>
        <row r="178">
          <cell r="I178">
            <v>982850189.50999999</v>
          </cell>
          <cell r="J178">
            <v>5.0999999999999996</v>
          </cell>
        </row>
        <row r="179">
          <cell r="I179">
            <v>246853438.11000001</v>
          </cell>
          <cell r="J179">
            <v>5.0999999999999996</v>
          </cell>
        </row>
        <row r="180">
          <cell r="I180">
            <v>20585600.43</v>
          </cell>
          <cell r="J180">
            <v>5.0999999999999996</v>
          </cell>
        </row>
        <row r="181">
          <cell r="I181">
            <v>61904426</v>
          </cell>
          <cell r="J181">
            <v>5.0999999999999996</v>
          </cell>
        </row>
        <row r="182">
          <cell r="I182">
            <v>347250983.38</v>
          </cell>
          <cell r="J182">
            <v>5.0999999999999996</v>
          </cell>
        </row>
        <row r="183">
          <cell r="I183">
            <v>0</v>
          </cell>
          <cell r="J183">
            <v>5.0999999999999996</v>
          </cell>
        </row>
        <row r="184">
          <cell r="I184">
            <v>110271846.41</v>
          </cell>
          <cell r="J184">
            <v>5.0999999999999996</v>
          </cell>
        </row>
        <row r="185">
          <cell r="I185">
            <v>15952871.25</v>
          </cell>
          <cell r="J185">
            <v>5.0999999999999996</v>
          </cell>
        </row>
        <row r="186">
          <cell r="I186">
            <v>4935700.41</v>
          </cell>
          <cell r="J186">
            <v>5.0999999999999996</v>
          </cell>
        </row>
        <row r="187">
          <cell r="I187">
            <v>109774323.95</v>
          </cell>
          <cell r="J187">
            <v>5.0999999999999996</v>
          </cell>
        </row>
        <row r="188">
          <cell r="I188">
            <v>86711093.439999998</v>
          </cell>
          <cell r="J188">
            <v>5.0999999999999996</v>
          </cell>
        </row>
        <row r="189">
          <cell r="I189">
            <v>28315625.809999999</v>
          </cell>
          <cell r="J189">
            <v>5.0999999999999996</v>
          </cell>
        </row>
        <row r="190">
          <cell r="I190">
            <v>86410983.489999995</v>
          </cell>
          <cell r="J190">
            <v>5.0999999999999996</v>
          </cell>
        </row>
        <row r="191">
          <cell r="I191">
            <v>88057314.640000001</v>
          </cell>
          <cell r="J191">
            <v>5.0999999999999996</v>
          </cell>
        </row>
        <row r="192">
          <cell r="I192">
            <v>13123034.02</v>
          </cell>
          <cell r="J192">
            <v>5.0999999999999996</v>
          </cell>
        </row>
        <row r="193">
          <cell r="I193">
            <v>0</v>
          </cell>
          <cell r="J193">
            <v>5.0999999999999996</v>
          </cell>
        </row>
        <row r="194">
          <cell r="I194">
            <v>20784.650000000001</v>
          </cell>
          <cell r="J194">
            <v>5.0999999999999996</v>
          </cell>
        </row>
        <row r="195">
          <cell r="I195">
            <v>208.56</v>
          </cell>
          <cell r="J195">
            <v>5.5</v>
          </cell>
        </row>
        <row r="196">
          <cell r="I196">
            <v>33705939.960000001</v>
          </cell>
          <cell r="J196">
            <v>5.5</v>
          </cell>
        </row>
        <row r="197">
          <cell r="I197">
            <v>2900</v>
          </cell>
          <cell r="J197">
            <v>5.5</v>
          </cell>
        </row>
        <row r="198">
          <cell r="I198">
            <v>39416335.689999998</v>
          </cell>
          <cell r="J198">
            <v>5.5</v>
          </cell>
        </row>
        <row r="199">
          <cell r="I199">
            <v>35325815.32</v>
          </cell>
          <cell r="J199">
            <v>5.5</v>
          </cell>
        </row>
        <row r="200">
          <cell r="I200">
            <v>1024659.06</v>
          </cell>
          <cell r="J200">
            <v>5.5</v>
          </cell>
        </row>
        <row r="201">
          <cell r="I201">
            <v>354498.01</v>
          </cell>
          <cell r="J201">
            <v>5.5</v>
          </cell>
        </row>
        <row r="202">
          <cell r="I202">
            <v>638735</v>
          </cell>
          <cell r="J202">
            <v>5.5</v>
          </cell>
        </row>
        <row r="203">
          <cell r="I203">
            <v>447441.73</v>
          </cell>
          <cell r="J203">
            <v>5.5</v>
          </cell>
        </row>
        <row r="204">
          <cell r="I204">
            <v>3339968.26</v>
          </cell>
          <cell r="J204">
            <v>5.5</v>
          </cell>
        </row>
        <row r="205">
          <cell r="I205">
            <v>1956000</v>
          </cell>
          <cell r="J205">
            <v>5.5</v>
          </cell>
        </row>
        <row r="206">
          <cell r="I206">
            <v>81597621.170000002</v>
          </cell>
          <cell r="J206">
            <v>5.5</v>
          </cell>
        </row>
        <row r="207">
          <cell r="I207">
            <v>8746660.2300000004</v>
          </cell>
          <cell r="J207">
            <v>5.5</v>
          </cell>
        </row>
        <row r="208">
          <cell r="I208">
            <v>19369945.440000001</v>
          </cell>
          <cell r="J208">
            <v>5.5</v>
          </cell>
        </row>
        <row r="209">
          <cell r="I209">
            <v>2129304.5699999998</v>
          </cell>
          <cell r="J209">
            <v>5.5</v>
          </cell>
        </row>
        <row r="210">
          <cell r="I210">
            <v>1773083.34</v>
          </cell>
          <cell r="J210">
            <v>5.5</v>
          </cell>
        </row>
        <row r="211">
          <cell r="I211">
            <v>3406411.96</v>
          </cell>
          <cell r="J211">
            <v>5.5</v>
          </cell>
        </row>
        <row r="212">
          <cell r="I212">
            <v>237266.64</v>
          </cell>
          <cell r="J212">
            <v>5.5</v>
          </cell>
        </row>
        <row r="213">
          <cell r="I213">
            <v>1739192.25</v>
          </cell>
          <cell r="J213">
            <v>5.5</v>
          </cell>
        </row>
        <row r="214">
          <cell r="I214">
            <v>2627030</v>
          </cell>
          <cell r="J214">
            <v>5.5</v>
          </cell>
        </row>
        <row r="215">
          <cell r="I215">
            <v>21570525.82</v>
          </cell>
          <cell r="J215">
            <v>5.5</v>
          </cell>
        </row>
        <row r="216">
          <cell r="I216">
            <v>28470603.23</v>
          </cell>
          <cell r="J216">
            <v>5.5</v>
          </cell>
        </row>
        <row r="217">
          <cell r="I217">
            <v>9210186.5600000005</v>
          </cell>
          <cell r="J217">
            <v>5.5</v>
          </cell>
        </row>
        <row r="218">
          <cell r="I218">
            <v>6830327.8799999999</v>
          </cell>
          <cell r="J218">
            <v>5.5</v>
          </cell>
        </row>
        <row r="219">
          <cell r="I219">
            <v>25329812.16</v>
          </cell>
          <cell r="J219">
            <v>5.5</v>
          </cell>
        </row>
        <row r="220">
          <cell r="I220">
            <v>24203467.140000001</v>
          </cell>
          <cell r="J220">
            <v>5.5</v>
          </cell>
        </row>
        <row r="221">
          <cell r="I221">
            <v>66406892.079999998</v>
          </cell>
          <cell r="J221">
            <v>5.5</v>
          </cell>
        </row>
        <row r="222">
          <cell r="I222">
            <v>10326638.5</v>
          </cell>
          <cell r="J222">
            <v>5.5</v>
          </cell>
        </row>
        <row r="223">
          <cell r="I223">
            <v>760506</v>
          </cell>
          <cell r="J223">
            <v>5.5</v>
          </cell>
        </row>
        <row r="224">
          <cell r="I224">
            <v>694360.38</v>
          </cell>
          <cell r="J224">
            <v>5.5</v>
          </cell>
        </row>
        <row r="225">
          <cell r="I225">
            <v>6042335.3700000001</v>
          </cell>
          <cell r="J225">
            <v>5.5</v>
          </cell>
        </row>
        <row r="226">
          <cell r="I226">
            <v>12275202.57</v>
          </cell>
          <cell r="J226">
            <v>5.5</v>
          </cell>
        </row>
        <row r="227">
          <cell r="I227">
            <v>1122062</v>
          </cell>
          <cell r="J227">
            <v>5.5</v>
          </cell>
        </row>
        <row r="228">
          <cell r="I228">
            <v>29500</v>
          </cell>
          <cell r="J228">
            <v>5.5</v>
          </cell>
        </row>
        <row r="229">
          <cell r="I229">
            <v>9063378.5899999999</v>
          </cell>
          <cell r="J229">
            <v>5.5</v>
          </cell>
        </row>
        <row r="230">
          <cell r="I230">
            <v>1979757.98</v>
          </cell>
          <cell r="J230">
            <v>5.5</v>
          </cell>
        </row>
        <row r="231">
          <cell r="I231">
            <v>269262.46999999997</v>
          </cell>
          <cell r="J231">
            <v>5.5</v>
          </cell>
        </row>
        <row r="232">
          <cell r="I232">
            <v>8562970.0199999996</v>
          </cell>
          <cell r="J232">
            <v>5.5</v>
          </cell>
        </row>
        <row r="233">
          <cell r="I233">
            <v>2186077.23</v>
          </cell>
          <cell r="J233">
            <v>5.6</v>
          </cell>
        </row>
        <row r="234">
          <cell r="I234">
            <v>15017341.289999999</v>
          </cell>
          <cell r="J234">
            <v>5.5</v>
          </cell>
        </row>
        <row r="235">
          <cell r="I235">
            <v>10714169.58</v>
          </cell>
          <cell r="J235">
            <v>5.5</v>
          </cell>
        </row>
        <row r="236">
          <cell r="I236">
            <v>129193548.84999999</v>
          </cell>
          <cell r="J236">
            <v>5.5</v>
          </cell>
        </row>
        <row r="237">
          <cell r="I237">
            <v>45399344.280000001</v>
          </cell>
          <cell r="J237">
            <v>5.5</v>
          </cell>
        </row>
        <row r="238">
          <cell r="I238">
            <v>11952647.710000001</v>
          </cell>
          <cell r="J238">
            <v>5.5</v>
          </cell>
        </row>
        <row r="239">
          <cell r="I239">
            <v>75249.94</v>
          </cell>
          <cell r="J239">
            <v>5.5</v>
          </cell>
        </row>
        <row r="240">
          <cell r="I240">
            <v>368330.54</v>
          </cell>
          <cell r="J240">
            <v>5.5</v>
          </cell>
        </row>
        <row r="241">
          <cell r="I241">
            <v>5654690.9800000004</v>
          </cell>
          <cell r="J241">
            <v>5.5</v>
          </cell>
        </row>
        <row r="242">
          <cell r="I242">
            <v>653922.11</v>
          </cell>
          <cell r="J242">
            <v>5.5</v>
          </cell>
        </row>
        <row r="243">
          <cell r="I243">
            <v>42787010.600000001</v>
          </cell>
          <cell r="J243">
            <v>5.5</v>
          </cell>
        </row>
        <row r="244">
          <cell r="I244">
            <v>2446376</v>
          </cell>
          <cell r="J244">
            <v>5.5</v>
          </cell>
        </row>
        <row r="245">
          <cell r="I245">
            <v>4910184.3</v>
          </cell>
          <cell r="J245">
            <v>5.3</v>
          </cell>
        </row>
        <row r="246">
          <cell r="I246">
            <v>744211.84</v>
          </cell>
          <cell r="J246">
            <v>5.3</v>
          </cell>
        </row>
        <row r="247">
          <cell r="I247">
            <v>56940</v>
          </cell>
          <cell r="J247">
            <v>5.3</v>
          </cell>
        </row>
        <row r="248">
          <cell r="I248">
            <v>447261.5</v>
          </cell>
          <cell r="J248">
            <v>5.3</v>
          </cell>
        </row>
        <row r="249">
          <cell r="I249">
            <v>14160</v>
          </cell>
          <cell r="J249">
            <v>5.3</v>
          </cell>
        </row>
        <row r="250">
          <cell r="I250">
            <v>4003</v>
          </cell>
          <cell r="J250">
            <v>5.3</v>
          </cell>
        </row>
        <row r="251">
          <cell r="I251">
            <v>1253948.1000000001</v>
          </cell>
          <cell r="J251">
            <v>5.3</v>
          </cell>
        </row>
        <row r="252">
          <cell r="I252">
            <v>357348.99</v>
          </cell>
          <cell r="J252">
            <v>5.3</v>
          </cell>
        </row>
        <row r="253">
          <cell r="I253">
            <v>21570</v>
          </cell>
          <cell r="J253">
            <v>5.3</v>
          </cell>
        </row>
        <row r="254">
          <cell r="I254">
            <v>1393202.4</v>
          </cell>
          <cell r="J254">
            <v>5.3</v>
          </cell>
        </row>
        <row r="255">
          <cell r="I255">
            <v>3854068.37</v>
          </cell>
          <cell r="J255">
            <v>5.3</v>
          </cell>
        </row>
        <row r="256">
          <cell r="I256">
            <v>179950</v>
          </cell>
          <cell r="J256">
            <v>5.3</v>
          </cell>
        </row>
        <row r="257">
          <cell r="I257">
            <v>657445.54</v>
          </cell>
          <cell r="J257">
            <v>5.3</v>
          </cell>
        </row>
        <row r="258">
          <cell r="I258">
            <v>1150781.27</v>
          </cell>
          <cell r="J258">
            <v>5.3</v>
          </cell>
        </row>
        <row r="259">
          <cell r="I259">
            <v>278663.34999999998</v>
          </cell>
          <cell r="J259">
            <v>5.3</v>
          </cell>
        </row>
        <row r="260">
          <cell r="I260">
            <v>45376458.57</v>
          </cell>
          <cell r="J260">
            <v>5.3</v>
          </cell>
        </row>
        <row r="261">
          <cell r="I261">
            <v>2169762.66</v>
          </cell>
          <cell r="J261">
            <v>5.3</v>
          </cell>
        </row>
        <row r="262">
          <cell r="I262">
            <v>116501</v>
          </cell>
          <cell r="J262">
            <v>5.3</v>
          </cell>
        </row>
        <row r="263">
          <cell r="I263">
            <v>167000.01</v>
          </cell>
          <cell r="J263">
            <v>5.3</v>
          </cell>
        </row>
        <row r="264">
          <cell r="I264">
            <v>13785.3</v>
          </cell>
          <cell r="J264">
            <v>5.3</v>
          </cell>
        </row>
        <row r="265">
          <cell r="I265">
            <v>4006.05</v>
          </cell>
          <cell r="J265">
            <v>5.3</v>
          </cell>
        </row>
        <row r="266">
          <cell r="I266">
            <v>139966.42000000001</v>
          </cell>
          <cell r="J266">
            <v>5.3</v>
          </cell>
        </row>
        <row r="267">
          <cell r="I267">
            <v>1632976.43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D4C5-E614-4290-BF9E-3E44FA7C1F3C}">
  <sheetPr>
    <tabColor theme="9" tint="-0.499984740745262"/>
  </sheetPr>
  <dimension ref="B1:P370"/>
  <sheetViews>
    <sheetView showGridLines="0" tabSelected="1" topLeftCell="A25" zoomScale="120" zoomScaleNormal="120" workbookViewId="0">
      <selection activeCell="M40" sqref="M40:N40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6" customWidth="1"/>
    <col min="4" max="4" width="42" style="6" bestFit="1" customWidth="1"/>
    <col min="5" max="5" width="3" style="7" customWidth="1"/>
    <col min="6" max="6" width="16.28515625" style="6" bestFit="1" customWidth="1"/>
    <col min="7" max="7" width="1.7109375" style="6" customWidth="1"/>
    <col min="8" max="8" width="15.5703125" style="6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4" width="13.42578125" style="1" bestFit="1" customWidth="1"/>
    <col min="15" max="15" width="14.5703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2" t="s">
        <v>0</v>
      </c>
      <c r="D1" s="2"/>
      <c r="E1" s="2"/>
      <c r="F1" s="2"/>
      <c r="G1" s="2"/>
      <c r="H1" s="2"/>
    </row>
    <row r="2" spans="2:12" x14ac:dyDescent="0.25">
      <c r="C2" s="4" t="s">
        <v>1</v>
      </c>
      <c r="D2" s="4"/>
      <c r="E2" s="4"/>
      <c r="F2" s="4"/>
      <c r="G2" s="4"/>
      <c r="H2" s="4"/>
      <c r="J2" s="5"/>
      <c r="K2" s="5"/>
    </row>
    <row r="3" spans="2:12" x14ac:dyDescent="0.25">
      <c r="C3" s="4" t="s">
        <v>2</v>
      </c>
      <c r="D3" s="4"/>
      <c r="E3" s="4"/>
      <c r="F3" s="4"/>
      <c r="G3" s="4"/>
      <c r="H3" s="4"/>
      <c r="J3" s="5"/>
      <c r="K3" s="5"/>
    </row>
    <row r="4" spans="2:12" x14ac:dyDescent="0.25">
      <c r="C4" s="4" t="s">
        <v>3</v>
      </c>
      <c r="D4" s="4"/>
      <c r="E4" s="4"/>
      <c r="F4" s="4"/>
      <c r="G4" s="4"/>
      <c r="H4" s="4"/>
      <c r="J4" s="5"/>
      <c r="K4" s="5"/>
    </row>
    <row r="5" spans="2:12" x14ac:dyDescent="0.25">
      <c r="J5" s="5"/>
      <c r="K5" s="5"/>
    </row>
    <row r="6" spans="2:12" x14ac:dyDescent="0.25">
      <c r="C6" s="8" t="s">
        <v>4</v>
      </c>
      <c r="D6" s="9"/>
      <c r="E6" s="10"/>
      <c r="F6" s="10">
        <v>2025</v>
      </c>
      <c r="G6" s="11"/>
      <c r="H6" s="10">
        <v>2024</v>
      </c>
      <c r="I6" s="10" t="s">
        <v>5</v>
      </c>
      <c r="J6" s="10" t="s">
        <v>6</v>
      </c>
      <c r="K6" s="10" t="s">
        <v>7</v>
      </c>
      <c r="L6" s="10" t="s">
        <v>6</v>
      </c>
    </row>
    <row r="7" spans="2:12" x14ac:dyDescent="0.25">
      <c r="C7" s="8" t="s">
        <v>8</v>
      </c>
      <c r="D7" s="9"/>
      <c r="F7" s="12"/>
      <c r="G7" s="12"/>
      <c r="H7" s="12"/>
      <c r="J7" s="5"/>
      <c r="K7" s="5"/>
    </row>
    <row r="8" spans="2:12" x14ac:dyDescent="0.25">
      <c r="B8" s="1">
        <v>1.1000000000000001</v>
      </c>
      <c r="D8" s="6" t="s">
        <v>31</v>
      </c>
      <c r="F8" s="5">
        <v>8150407098.8599987</v>
      </c>
      <c r="G8" s="5">
        <f>SUMIF('[1]Balanza 202506'!$J$3:$J$267,"1.1",'[1]Balanza 202506'!$I$3:$I$267)</f>
        <v>8150407098.8599987</v>
      </c>
      <c r="H8" s="5">
        <v>6376799705.7700005</v>
      </c>
      <c r="I8" s="5" t="e">
        <f>#REF!</f>
        <v>#REF!</v>
      </c>
      <c r="J8" s="5" t="e">
        <f>F8-I8</f>
        <v>#REF!</v>
      </c>
      <c r="K8" s="5" t="e">
        <f>#REF!</f>
        <v>#REF!</v>
      </c>
      <c r="L8" s="5" t="e">
        <f>H8-K8</f>
        <v>#REF!</v>
      </c>
    </row>
    <row r="9" spans="2:12" customFormat="1" x14ac:dyDescent="0.25">
      <c r="B9">
        <v>1.2</v>
      </c>
      <c r="C9" s="13"/>
      <c r="D9" s="6" t="s">
        <v>32</v>
      </c>
      <c r="E9" s="7"/>
      <c r="F9" s="5">
        <v>418257253.90999997</v>
      </c>
      <c r="G9" s="5">
        <f>SUMIF('[1]Balanza 202506'!$J$3:$J$267,"1.2",'[1]Balanza 202506'!$I$3:$I$267)+1</f>
        <v>418257255.90999997</v>
      </c>
      <c r="H9" s="5">
        <v>225638109.25999999</v>
      </c>
      <c r="I9" s="5" t="e">
        <f>#REF!</f>
        <v>#REF!</v>
      </c>
      <c r="J9" s="5" t="e">
        <f>F9-I9</f>
        <v>#REF!</v>
      </c>
      <c r="K9" s="5" t="e">
        <f>#REF!</f>
        <v>#REF!</v>
      </c>
      <c r="L9" s="5" t="e">
        <f t="shared" ref="L9:L18" si="0">H9-K9</f>
        <v>#REF!</v>
      </c>
    </row>
    <row r="10" spans="2:12" customFormat="1" hidden="1" x14ac:dyDescent="0.25">
      <c r="B10">
        <v>1.3</v>
      </c>
      <c r="C10" s="13"/>
      <c r="D10" s="6" t="s">
        <v>9</v>
      </c>
      <c r="E10" s="7"/>
      <c r="F10" s="5">
        <v>0</v>
      </c>
      <c r="G10" s="14"/>
      <c r="H10" s="5">
        <v>0</v>
      </c>
      <c r="I10" s="5"/>
      <c r="J10" s="5"/>
      <c r="K10" s="5"/>
      <c r="L10" s="5">
        <f t="shared" si="0"/>
        <v>0</v>
      </c>
    </row>
    <row r="11" spans="2:12" x14ac:dyDescent="0.25">
      <c r="C11" s="8" t="s">
        <v>10</v>
      </c>
      <c r="F11" s="15">
        <v>8568664352.7699986</v>
      </c>
      <c r="G11" s="16"/>
      <c r="H11" s="15">
        <v>6602437815.0300007</v>
      </c>
      <c r="I11" s="5"/>
      <c r="J11" s="5"/>
      <c r="K11" s="5"/>
      <c r="L11" s="5"/>
    </row>
    <row r="12" spans="2:12" x14ac:dyDescent="0.25">
      <c r="C12" s="8" t="s">
        <v>11</v>
      </c>
      <c r="F12" s="5"/>
      <c r="G12" s="5"/>
      <c r="H12" s="5"/>
      <c r="I12" s="5"/>
      <c r="J12" s="5"/>
      <c r="K12" s="5"/>
      <c r="L12" s="17"/>
    </row>
    <row r="13" spans="2:12" customFormat="1" x14ac:dyDescent="0.25">
      <c r="B13">
        <v>1.5</v>
      </c>
      <c r="C13" s="13"/>
      <c r="D13" s="6" t="s">
        <v>33</v>
      </c>
      <c r="E13" s="7"/>
      <c r="F13" s="5">
        <v>308463812.14999998</v>
      </c>
      <c r="G13" s="5">
        <f>SUMIF('[1]Balanza 202506'!$J$3:$J$267,"1.5",'[1]Balanza 202506'!$I$3:$I$267)</f>
        <v>308463812.14999998</v>
      </c>
      <c r="H13" s="5">
        <v>307073613.76999998</v>
      </c>
      <c r="I13" s="5" t="e">
        <f>#REF!</f>
        <v>#REF!</v>
      </c>
      <c r="J13" s="5" t="e">
        <f>F13-I13</f>
        <v>#REF!</v>
      </c>
      <c r="K13" s="5" t="e">
        <f>#REF!</f>
        <v>#REF!</v>
      </c>
      <c r="L13" s="5" t="e">
        <f t="shared" si="0"/>
        <v>#REF!</v>
      </c>
    </row>
    <row r="14" spans="2:12" customFormat="1" hidden="1" x14ac:dyDescent="0.25">
      <c r="B14">
        <v>1.6</v>
      </c>
      <c r="C14" s="13"/>
      <c r="D14" s="6" t="s">
        <v>12</v>
      </c>
      <c r="E14" s="7"/>
      <c r="F14" s="5">
        <v>0</v>
      </c>
      <c r="G14" s="14"/>
      <c r="H14" s="5">
        <v>0</v>
      </c>
      <c r="I14" s="5" t="e">
        <f>#REF!</f>
        <v>#REF!</v>
      </c>
      <c r="J14" s="5" t="e">
        <f>F14-I14</f>
        <v>#REF!</v>
      </c>
      <c r="K14" s="5" t="e">
        <f>#REF!</f>
        <v>#REF!</v>
      </c>
      <c r="L14" s="5" t="e">
        <f t="shared" si="0"/>
        <v>#REF!</v>
      </c>
    </row>
    <row r="15" spans="2:12" customFormat="1" x14ac:dyDescent="0.25">
      <c r="B15">
        <v>1.7</v>
      </c>
      <c r="C15" s="13"/>
      <c r="D15" s="6" t="s">
        <v>34</v>
      </c>
      <c r="E15" s="7"/>
      <c r="F15" s="5">
        <v>34609844.009999998</v>
      </c>
      <c r="G15" s="5">
        <f>SUMIF('[1]Balanza 202506'!$J$3:$J$267,"1.7",'[1]Balanza 202506'!$I$3:$I$267)</f>
        <v>34609844.009999998</v>
      </c>
      <c r="H15" s="5">
        <v>34609844.009999998</v>
      </c>
      <c r="I15" s="5" t="e">
        <f>#REF!</f>
        <v>#REF!</v>
      </c>
      <c r="J15" s="5" t="e">
        <f>F15-I15</f>
        <v>#REF!</v>
      </c>
      <c r="K15" s="5" t="e">
        <f>#REF!</f>
        <v>#REF!</v>
      </c>
      <c r="L15" s="5" t="e">
        <f t="shared" si="0"/>
        <v>#REF!</v>
      </c>
    </row>
    <row r="16" spans="2:12" customFormat="1" hidden="1" x14ac:dyDescent="0.25">
      <c r="B16" s="1">
        <v>1.8</v>
      </c>
      <c r="C16" s="13"/>
      <c r="D16" s="6" t="s">
        <v>13</v>
      </c>
      <c r="E16" s="7"/>
      <c r="F16" s="5">
        <v>0</v>
      </c>
      <c r="G16" s="14"/>
      <c r="H16" s="5">
        <v>0</v>
      </c>
      <c r="I16" s="5"/>
      <c r="J16" s="5"/>
      <c r="K16" s="5"/>
      <c r="L16" s="5">
        <f t="shared" si="0"/>
        <v>0</v>
      </c>
    </row>
    <row r="17" spans="2:16" x14ac:dyDescent="0.25">
      <c r="B17" s="1">
        <v>1.9</v>
      </c>
      <c r="D17" s="6" t="s">
        <v>35</v>
      </c>
      <c r="F17" s="5">
        <v>2331142772.769999</v>
      </c>
      <c r="G17" s="5">
        <f>SUMIF('[1]Balanza 202506'!$J$3:$J$267,"1.9",'[1]Balanza 202506'!$I$3:$I$267)</f>
        <v>2331142772.769999</v>
      </c>
      <c r="H17" s="5">
        <v>2180740930.0899997</v>
      </c>
      <c r="I17" s="5" t="e">
        <f>#REF!</f>
        <v>#REF!</v>
      </c>
      <c r="J17" s="5" t="e">
        <f>F17-I17</f>
        <v>#REF!</v>
      </c>
      <c r="K17" s="5" t="e">
        <f>#REF!</f>
        <v>#REF!</v>
      </c>
      <c r="L17" s="5" t="e">
        <f t="shared" si="0"/>
        <v>#REF!</v>
      </c>
      <c r="M17" s="17"/>
    </row>
    <row r="18" spans="2:16" x14ac:dyDescent="0.25">
      <c r="B18" s="18">
        <v>1.1100000000000001</v>
      </c>
      <c r="D18" s="6" t="s">
        <v>36</v>
      </c>
      <c r="F18" s="5">
        <v>0</v>
      </c>
      <c r="G18" s="5">
        <f>SUMIF('[1]Balanza 202506'!$J$3:$J$267,"1.11",'[1]Balanza 202506'!$I$3:$I$267)</f>
        <v>0</v>
      </c>
      <c r="H18" s="5">
        <v>193777216.28</v>
      </c>
      <c r="I18" s="5" t="e">
        <f>#REF!</f>
        <v>#REF!</v>
      </c>
      <c r="J18" s="5" t="e">
        <f>F18-I18</f>
        <v>#REF!</v>
      </c>
      <c r="K18" s="5" t="e">
        <f>#REF!</f>
        <v>#REF!</v>
      </c>
      <c r="L18" s="5" t="e">
        <f t="shared" si="0"/>
        <v>#REF!</v>
      </c>
    </row>
    <row r="19" spans="2:16" customFormat="1" hidden="1" x14ac:dyDescent="0.25">
      <c r="B19">
        <v>1.1200000000000001</v>
      </c>
      <c r="C19" s="13"/>
      <c r="D19" s="19" t="s">
        <v>14</v>
      </c>
      <c r="E19" s="20"/>
      <c r="F19" s="5">
        <v>0</v>
      </c>
      <c r="G19" s="16"/>
      <c r="H19" s="5">
        <v>0</v>
      </c>
      <c r="I19" s="5" t="e">
        <f>#REF!</f>
        <v>#REF!</v>
      </c>
      <c r="J19" s="5" t="e">
        <f>F19-I19</f>
        <v>#REF!</v>
      </c>
      <c r="K19" s="5" t="e">
        <f>#REF!</f>
        <v>#REF!</v>
      </c>
      <c r="L19" s="5"/>
    </row>
    <row r="20" spans="2:16" x14ac:dyDescent="0.25">
      <c r="C20" s="8" t="s">
        <v>15</v>
      </c>
      <c r="F20" s="15">
        <v>2674216428.9299989</v>
      </c>
      <c r="G20" s="16"/>
      <c r="H20" s="15">
        <v>2716201604.1500001</v>
      </c>
      <c r="I20" s="5"/>
      <c r="J20" s="5"/>
      <c r="K20" s="5"/>
      <c r="L20" s="5"/>
    </row>
    <row r="21" spans="2:16" ht="15.75" thickBot="1" x14ac:dyDescent="0.3">
      <c r="C21" s="8" t="s">
        <v>16</v>
      </c>
      <c r="F21" s="21">
        <v>11242880781.699997</v>
      </c>
      <c r="G21" s="22"/>
      <c r="H21" s="21">
        <v>9318639419.1800003</v>
      </c>
      <c r="I21" s="5"/>
      <c r="J21" s="5"/>
      <c r="K21" s="5"/>
      <c r="L21" s="5"/>
    </row>
    <row r="22" spans="2:16" ht="15.75" thickTop="1" x14ac:dyDescent="0.25">
      <c r="D22" s="6" t="s">
        <v>17</v>
      </c>
      <c r="F22" s="5"/>
      <c r="G22" s="5"/>
      <c r="H22" s="5"/>
      <c r="I22" s="5"/>
      <c r="J22" s="5"/>
      <c r="K22" s="5"/>
      <c r="L22" s="5"/>
    </row>
    <row r="23" spans="2:16" x14ac:dyDescent="0.25">
      <c r="C23" s="8" t="s">
        <v>18</v>
      </c>
      <c r="F23" s="5"/>
      <c r="G23" s="5"/>
      <c r="H23" s="5"/>
      <c r="I23" s="5"/>
      <c r="J23" s="5"/>
      <c r="K23" s="5"/>
      <c r="L23" s="5"/>
    </row>
    <row r="24" spans="2:16" x14ac:dyDescent="0.25">
      <c r="C24" s="8" t="s">
        <v>19</v>
      </c>
      <c r="F24" s="16"/>
      <c r="G24" s="16"/>
      <c r="H24" s="16"/>
      <c r="I24" s="5"/>
      <c r="J24" s="5"/>
      <c r="K24" s="5"/>
      <c r="L24" s="5"/>
    </row>
    <row r="25" spans="2:16" x14ac:dyDescent="0.25">
      <c r="B25" s="1">
        <v>2.1</v>
      </c>
      <c r="D25" s="6" t="s">
        <v>37</v>
      </c>
      <c r="F25" s="5">
        <v>92524553.450000003</v>
      </c>
      <c r="G25" s="5">
        <f>-SUMIF('[1]Balanza 202506'!$J$3:$J$267,"2.1",'[1]Balanza 202506'!$I$3:$I$267)-1</f>
        <v>92524552.450000003</v>
      </c>
      <c r="H25" s="5">
        <v>297303773.60999995</v>
      </c>
      <c r="I25" s="5" t="e">
        <f>#REF!</f>
        <v>#REF!</v>
      </c>
      <c r="J25" s="5" t="e">
        <f>F25-I25</f>
        <v>#REF!</v>
      </c>
      <c r="K25" s="5" t="e">
        <f>#REF!</f>
        <v>#REF!</v>
      </c>
      <c r="L25" s="5" t="e">
        <f t="shared" ref="L25:L28" si="1">H25-K25</f>
        <v>#REF!</v>
      </c>
      <c r="M25" s="17"/>
    </row>
    <row r="26" spans="2:16" customFormat="1" x14ac:dyDescent="0.25">
      <c r="B26">
        <v>2.2000000000000002</v>
      </c>
      <c r="C26" s="13"/>
      <c r="D26" s="6" t="s">
        <v>38</v>
      </c>
      <c r="E26" s="7"/>
      <c r="F26" s="5">
        <v>34246341.619999997</v>
      </c>
      <c r="G26" s="5">
        <f>-SUMIF('[1]Balanza 202506'!$J$3:$J$267,"2.2",'[1]Balanza 202506'!$I$3:$I$267)+1</f>
        <v>34246342.619999997</v>
      </c>
      <c r="H26" s="5">
        <v>25463630.119999997</v>
      </c>
      <c r="I26" s="5" t="e">
        <f>#REF!</f>
        <v>#REF!</v>
      </c>
      <c r="J26" s="5" t="e">
        <f>F26-I26</f>
        <v>#REF!</v>
      </c>
      <c r="K26" s="5" t="e">
        <f>#REF!</f>
        <v>#REF!</v>
      </c>
      <c r="L26" s="5" t="e">
        <f t="shared" si="1"/>
        <v>#REF!</v>
      </c>
      <c r="M26" s="23"/>
    </row>
    <row r="27" spans="2:16" customFormat="1" x14ac:dyDescent="0.25">
      <c r="B27">
        <v>2.2999999999999998</v>
      </c>
      <c r="C27" s="13"/>
      <c r="D27" s="6" t="s">
        <v>39</v>
      </c>
      <c r="E27" s="7"/>
      <c r="F27" s="5">
        <v>387765134.14999998</v>
      </c>
      <c r="G27" s="5">
        <f>-SUMIF('[1]Balanza 202506'!$J$3:$J$267,"2.3",'[1]Balanza 202506'!$I$3:$I$267)+1</f>
        <v>387765135.14999998</v>
      </c>
      <c r="H27" s="5">
        <v>382957883.64999998</v>
      </c>
      <c r="I27" s="5" t="e">
        <f>#REF!</f>
        <v>#REF!</v>
      </c>
      <c r="J27" s="5" t="e">
        <f>F27-I27</f>
        <v>#REF!</v>
      </c>
      <c r="K27" s="5" t="e">
        <f>#REF!</f>
        <v>#REF!</v>
      </c>
      <c r="L27" s="5" t="e">
        <f t="shared" si="1"/>
        <v>#REF!</v>
      </c>
    </row>
    <row r="28" spans="2:16" customFormat="1" x14ac:dyDescent="0.25">
      <c r="B28" s="1">
        <v>2.4</v>
      </c>
      <c r="C28" s="13"/>
      <c r="D28" s="6" t="s">
        <v>40</v>
      </c>
      <c r="E28" s="7"/>
      <c r="F28" s="5">
        <v>3752330.4399999948</v>
      </c>
      <c r="G28" s="5">
        <f>-SUMIF('[1]Balanza 202506'!$J$3:$J$267,"2.4",'[1]Balanza 202506'!$I$3:$I$267)+1</f>
        <v>3752330.4399999948</v>
      </c>
      <c r="H28" s="5">
        <v>16396741.670000002</v>
      </c>
      <c r="I28" s="5" t="e">
        <f>#REF!</f>
        <v>#REF!</v>
      </c>
      <c r="J28" s="5" t="e">
        <f>F28-I28</f>
        <v>#REF!</v>
      </c>
      <c r="K28" s="5" t="e">
        <f>#REF!</f>
        <v>#REF!</v>
      </c>
      <c r="L28" s="5" t="e">
        <f t="shared" si="1"/>
        <v>#REF!</v>
      </c>
    </row>
    <row r="29" spans="2:16" x14ac:dyDescent="0.25">
      <c r="C29" s="8" t="s">
        <v>20</v>
      </c>
      <c r="F29" s="15">
        <v>518288358.65999997</v>
      </c>
      <c r="G29" s="16"/>
      <c r="H29" s="15">
        <v>722122030.04999983</v>
      </c>
      <c r="I29" s="5"/>
      <c r="J29" s="5"/>
      <c r="K29" s="5"/>
      <c r="L29" s="5"/>
    </row>
    <row r="30" spans="2:16" customFormat="1" x14ac:dyDescent="0.25">
      <c r="C30" s="24" t="s">
        <v>21</v>
      </c>
      <c r="D30" s="13"/>
      <c r="E30" s="7"/>
      <c r="F30" s="25"/>
      <c r="G30" s="25"/>
      <c r="H30" s="25"/>
      <c r="I30" s="5"/>
      <c r="J30" s="5"/>
      <c r="K30" s="5"/>
      <c r="L30" s="5"/>
    </row>
    <row r="31" spans="2:16" customFormat="1" x14ac:dyDescent="0.25">
      <c r="B31">
        <v>2.5</v>
      </c>
      <c r="C31" s="13"/>
      <c r="D31" s="6" t="s">
        <v>41</v>
      </c>
      <c r="E31" s="7"/>
      <c r="F31" s="5">
        <v>330949443.98000002</v>
      </c>
      <c r="G31" s="5">
        <f>-SUMIF('[1]Balanza 202506'!$J$3:$J$267,"2.5",'[1]Balanza 202506'!$I$3:$I$267)</f>
        <v>330949445.98000002</v>
      </c>
      <c r="H31" s="5">
        <v>379910159.83999997</v>
      </c>
      <c r="I31" s="5">
        <f>-SUMIF('[1]Balanza 202506'!$J$3:$J$267,"2.5",'[1]Balanza 202506'!$I$3:$I$267)</f>
        <v>330949445.98000002</v>
      </c>
      <c r="J31" s="5">
        <f>-SUMIF('[1]Balanza 202506'!$J$3:$J$267,"2.5",'[1]Balanza 202506'!$I$3:$I$267)</f>
        <v>330949445.98000002</v>
      </c>
      <c r="K31" s="5">
        <f>-SUMIF('[1]Balanza 202506'!$J$3:$J$267,"2.5",'[1]Balanza 202506'!$I$3:$I$267)</f>
        <v>330949445.98000002</v>
      </c>
      <c r="L31" s="5">
        <f>-SUMIF('[1]Balanza 202506'!$J$3:$J$267,"2.5",'[1]Balanza 202506'!$I$3:$I$267)</f>
        <v>330949445.98000002</v>
      </c>
      <c r="M31" s="26"/>
      <c r="P31" s="27"/>
    </row>
    <row r="32" spans="2:16" customFormat="1" x14ac:dyDescent="0.25">
      <c r="B32">
        <v>2.6</v>
      </c>
      <c r="C32" s="13"/>
      <c r="D32" s="6" t="s">
        <v>42</v>
      </c>
      <c r="E32" s="7"/>
      <c r="F32" s="5">
        <v>35099631.32</v>
      </c>
      <c r="G32" s="5">
        <f>-SUMIF('[1]Balanza 202506'!$J$3:$J$267,"2.6",'[1]Balanza 202506'!$I$3:$I$267)</f>
        <v>35099630.32</v>
      </c>
      <c r="H32" s="5">
        <v>176749674.27999997</v>
      </c>
      <c r="I32" s="5" t="e">
        <f>#REF!</f>
        <v>#REF!</v>
      </c>
      <c r="J32" s="5" t="e">
        <f>F32-I32</f>
        <v>#REF!</v>
      </c>
      <c r="K32" s="5" t="e">
        <f>#REF!</f>
        <v>#REF!</v>
      </c>
      <c r="L32" s="5" t="e">
        <f t="shared" ref="L32" si="2">H32-K32</f>
        <v>#REF!</v>
      </c>
    </row>
    <row r="33" spans="2:16" customFormat="1" x14ac:dyDescent="0.25">
      <c r="C33" s="24" t="s">
        <v>22</v>
      </c>
      <c r="D33" s="13"/>
      <c r="E33" s="7"/>
      <c r="F33" s="28">
        <v>366049075.30000001</v>
      </c>
      <c r="G33" s="29"/>
      <c r="H33" s="28">
        <v>556659834.11999989</v>
      </c>
      <c r="I33" s="5"/>
      <c r="J33" s="5"/>
      <c r="K33" s="5"/>
      <c r="L33" s="5"/>
    </row>
    <row r="34" spans="2:16" x14ac:dyDescent="0.25">
      <c r="C34" s="8" t="s">
        <v>23</v>
      </c>
      <c r="F34" s="15">
        <v>884337433.96000004</v>
      </c>
      <c r="G34" s="22"/>
      <c r="H34" s="15">
        <v>1278781864.1699996</v>
      </c>
      <c r="I34" s="5"/>
      <c r="J34" s="5"/>
      <c r="K34" s="5"/>
    </row>
    <row r="35" spans="2:16" x14ac:dyDescent="0.25">
      <c r="C35" s="8"/>
      <c r="F35" s="5"/>
      <c r="G35" s="5"/>
      <c r="H35" s="5" t="s">
        <v>17</v>
      </c>
      <c r="I35" s="5"/>
      <c r="J35" s="5"/>
      <c r="K35" s="5"/>
      <c r="P35" s="30"/>
    </row>
    <row r="36" spans="2:16" x14ac:dyDescent="0.25">
      <c r="C36" s="8" t="s">
        <v>43</v>
      </c>
      <c r="E36" s="11"/>
      <c r="F36" s="5"/>
      <c r="G36" s="5"/>
      <c r="H36" s="5"/>
      <c r="I36" s="5"/>
      <c r="J36" s="5"/>
      <c r="K36" s="5"/>
    </row>
    <row r="37" spans="2:16" customFormat="1" x14ac:dyDescent="0.25">
      <c r="B37">
        <v>3.1</v>
      </c>
      <c r="C37" s="24"/>
      <c r="D37" s="6" t="s">
        <v>24</v>
      </c>
      <c r="E37" s="7"/>
      <c r="F37" s="5">
        <v>2587921627.2199998</v>
      </c>
      <c r="G37" s="5">
        <f>-SUMIF('[1]Balanza 202506'!$J$3:$J$267,"3.1",'[1]Balanza 202506'!$I$3:$I$267)</f>
        <v>2587921627.2199998</v>
      </c>
      <c r="H37" s="5">
        <v>2587921627.2199998</v>
      </c>
      <c r="I37" s="5"/>
      <c r="J37" s="5"/>
      <c r="K37" s="5"/>
      <c r="L37" s="5"/>
    </row>
    <row r="38" spans="2:16" customFormat="1" x14ac:dyDescent="0.25">
      <c r="B38">
        <v>3.2</v>
      </c>
      <c r="C38" s="13"/>
      <c r="D38" s="6" t="s">
        <v>25</v>
      </c>
      <c r="E38" s="7"/>
      <c r="F38" s="5">
        <v>6243398627.6899996</v>
      </c>
      <c r="G38" s="5">
        <f>-SUMIF('[1]Balanza 202506'!$J$3:$J$267,"3.2",'[1]Balanza 202506'!$I$3:$I$267)</f>
        <v>6243398627.6899996</v>
      </c>
      <c r="H38" s="5">
        <v>3669925254.5300002</v>
      </c>
      <c r="I38" s="5"/>
      <c r="J38" s="5"/>
      <c r="K38" s="5"/>
      <c r="L38" s="5"/>
      <c r="M38" s="26"/>
    </row>
    <row r="39" spans="2:16" x14ac:dyDescent="0.25">
      <c r="D39" s="6" t="s">
        <v>26</v>
      </c>
      <c r="F39" s="5">
        <v>1527223092.8499999</v>
      </c>
      <c r="G39" s="5">
        <f>'[2] ERF-Rendimiento Financiero'!G23</f>
        <v>0</v>
      </c>
      <c r="H39" s="5">
        <v>1782010672.2599998</v>
      </c>
      <c r="I39" s="5"/>
      <c r="J39" s="5"/>
      <c r="K39" s="5"/>
      <c r="L39" s="5"/>
      <c r="N39" s="31"/>
      <c r="O39" s="31"/>
    </row>
    <row r="40" spans="2:16" x14ac:dyDescent="0.25">
      <c r="C40" s="8" t="s">
        <v>27</v>
      </c>
      <c r="F40" s="28">
        <v>10358543347.76</v>
      </c>
      <c r="G40" s="22"/>
      <c r="H40" s="28">
        <v>8039857554.0100002</v>
      </c>
      <c r="I40" s="5"/>
      <c r="J40" s="5"/>
      <c r="K40" s="5"/>
      <c r="O40" s="32"/>
    </row>
    <row r="41" spans="2:16" ht="15.75" thickBot="1" x14ac:dyDescent="0.3">
      <c r="C41" s="8" t="s">
        <v>28</v>
      </c>
      <c r="F41" s="21">
        <v>11242880781.720001</v>
      </c>
      <c r="G41" s="12"/>
      <c r="H41" s="21">
        <v>9318639419.1800003</v>
      </c>
      <c r="I41" s="5"/>
      <c r="J41" s="5"/>
      <c r="K41" s="5"/>
    </row>
    <row r="42" spans="2:16" ht="15.75" thickTop="1" x14ac:dyDescent="0.25">
      <c r="C42" s="8"/>
      <c r="F42" s="33"/>
      <c r="G42" s="12"/>
      <c r="H42" s="33"/>
      <c r="I42" s="5"/>
      <c r="J42" s="5"/>
      <c r="K42" s="5"/>
    </row>
    <row r="43" spans="2:16" x14ac:dyDescent="0.25">
      <c r="F43" s="34"/>
      <c r="H43" s="5"/>
    </row>
    <row r="44" spans="2:16" x14ac:dyDescent="0.25">
      <c r="F44" s="34"/>
    </row>
    <row r="45" spans="2:16" x14ac:dyDescent="0.25">
      <c r="F45" s="34"/>
    </row>
    <row r="65" hidden="1" x14ac:dyDescent="0.25"/>
    <row r="132" spans="3:3" x14ac:dyDescent="0.25">
      <c r="C132" s="6" t="s">
        <v>29</v>
      </c>
    </row>
    <row r="370" spans="3:3" ht="409.5" x14ac:dyDescent="0.25">
      <c r="C370" s="35" t="s">
        <v>30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2025-07-18T19:39:24Z</cp:lastPrinted>
  <dcterms:created xsi:type="dcterms:W3CDTF">2025-07-18T19:33:01Z</dcterms:created>
  <dcterms:modified xsi:type="dcterms:W3CDTF">2025-07-18T19:40:59Z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2025-07-18T19:34:00Z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bea4928e-dfa3-4906-bb1d-1fcc06bd1726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